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2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  <sheet name="Sheet1" sheetId="8" r:id="rId8"/>
  </sheets>
  <definedNames>
    <definedName name="_xlnm.Print_Area" localSheetId="0">'Part-I'!$A$1:$U$33</definedName>
    <definedName name="_xlnm.Print_Area" localSheetId="1">'Part-II'!$A$1:$R$33</definedName>
    <definedName name="_xlnm.Print_Area" localSheetId="3">'Part-IV'!$A$1:$L$30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4" authorId="0">
      <text>
        <r>
          <rPr>
            <b/>
            <sz val="12"/>
            <rFont val="Tahoma"/>
            <family val="2"/>
          </rPr>
          <t xml:space="preserve">JULY
 2012
</t>
        </r>
      </text>
    </comment>
    <comment ref="N25" authorId="0">
      <text>
        <r>
          <rPr>
            <b/>
            <sz val="12"/>
            <rFont val="Tahoma"/>
            <family val="2"/>
          </rPr>
          <t>July
' 12</t>
        </r>
      </text>
    </comment>
    <comment ref="O25" authorId="0">
      <text>
        <r>
          <rPr>
            <b/>
            <sz val="12"/>
            <rFont val="Tahoma"/>
            <family val="2"/>
          </rPr>
          <t>JULY
' 12</t>
        </r>
      </text>
    </comment>
  </commentList>
</comments>
</file>

<file path=xl/sharedStrings.xml><?xml version="1.0" encoding="utf-8"?>
<sst xmlns="http://schemas.openxmlformats.org/spreadsheetml/2006/main" count="414" uniqueCount="151">
  <si>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</si>
  <si>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</si>
  <si>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</si>
  <si>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</si>
  <si>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</si>
  <si>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</si>
  <si>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</si>
  <si>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</si>
  <si>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</si>
  <si>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</si>
  <si>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</si>
  <si>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</si>
  <si>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</si>
  <si>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</si>
  <si>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</si>
  <si>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</si>
  <si>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</si>
  <si>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</si>
  <si>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</si>
  <si>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</si>
  <si>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</si>
  <si>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</si>
  <si>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</si>
  <si>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</si>
  <si>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</si>
  <si>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</si>
  <si>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</si>
  <si>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</si>
  <si>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</si>
  <si>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</si>
  <si>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</si>
  <si>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</si>
  <si>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</si>
  <si>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</si>
  <si>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</si>
  <si>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</si>
  <si>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</si>
  <si>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</si>
  <si>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</si>
  <si>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</si>
  <si>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</si>
  <si>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</si>
  <si>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</si>
  <si>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</si>
  <si>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</si>
  <si>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</si>
  <si>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</si>
  <si>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</si>
  <si>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</si>
  <si>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</si>
  <si>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</si>
  <si>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</si>
  <si>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</si>
  <si>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</si>
  <si>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</si>
  <si>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</si>
  <si>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</si>
  <si>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</si>
  <si>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</si>
  <si>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</si>
  <si>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</si>
  <si>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</si>
  <si>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</si>
  <si>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</si>
  <si>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</si>
  <si>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</si>
  <si>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</si>
  <si>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</si>
  <si>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</si>
  <si>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</si>
  <si>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</si>
  <si>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</si>
  <si>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</si>
  <si>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</si>
  <si>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</si>
  <si>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</si>
  <si>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</si>
  <si>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</si>
  <si>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</si>
  <si>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</si>
  <si>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</si>
  <si>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</si>
  <si>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</si>
  <si>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</si>
  <si>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</si>
  <si>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</si>
  <si>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</si>
  <si>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</si>
  <si>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</si>
  <si>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</si>
  <si>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</si>
  <si>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</si>
  <si>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</si>
  <si>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</si>
  <si>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</si>
  <si>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</si>
  <si>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</si>
  <si>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</si>
  <si>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</si>
  <si>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</si>
  <si>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</si>
  <si>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</si>
  <si>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</si>
  <si>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</si>
  <si>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</si>
  <si>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</si>
  <si>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</si>
  <si>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</si>
  <si>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</si>
  <si>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</si>
  <si>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</si>
  <si>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</si>
  <si>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</si>
  <si>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</si>
  <si>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</si>
  <si>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</si>
  <si>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</si>
  <si>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</si>
  <si>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</si>
  <si>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</si>
  <si>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</si>
  <si>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</si>
  <si>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</si>
  <si>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</si>
  <si>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</si>
  <si>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</si>
  <si>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</si>
  <si>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</si>
  <si>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</si>
  <si>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</si>
  <si>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</si>
  <si>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</si>
  <si>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</si>
  <si>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</si>
  <si>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</si>
  <si>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 xml:space="preserve"> </t>
  </si>
  <si>
    <t>PARI-II</t>
  </si>
  <si>
    <t xml:space="preserve"> Mahatma Gandhi National Rural Employment Gurantee Act (M.G.N.R.E.G.A.)</t>
  </si>
  <si>
    <t>Actual O.B. as on 01.04.12</t>
  </si>
  <si>
    <t>report collected from sudip da muster roll verification and inspection</t>
  </si>
  <si>
    <t>Line dep.</t>
  </si>
  <si>
    <t>part    I</t>
  </si>
  <si>
    <t xml:space="preserve">Total Availability                 </t>
  </si>
  <si>
    <t>Total    (10+11+12+13+14)</t>
  </si>
  <si>
    <t>Financial Performance Under NREGA During the year 2012-13 Up to the Month of JULY ' 2012</t>
  </si>
  <si>
    <r>
      <t xml:space="preserve">Employment Generation Report for the month of  </t>
    </r>
    <r>
      <rPr>
        <b/>
        <u val="single"/>
        <sz val="20"/>
        <rFont val="Bookman Old Style"/>
        <family val="1"/>
      </rPr>
      <t>JULY</t>
    </r>
    <r>
      <rPr>
        <u val="single"/>
        <sz val="20"/>
        <rFont val="Bookman Old Style"/>
        <family val="1"/>
      </rPr>
      <t xml:space="preserve"> 2012 (for the financial year 2012-13)</t>
    </r>
  </si>
  <si>
    <t>Physical Performance Under NREGA During the year 2012-13 Up to the Month of JULY  2012</t>
  </si>
  <si>
    <t xml:space="preserve"> JULY 2012</t>
  </si>
  <si>
    <t>FORMAT FOR MONTHLY PROGRESS REPORT - V-B (Capacity Building - Training Report for the Month of JULY 2012)</t>
  </si>
  <si>
    <t>FORMAT FOR MONTHLY PROGRESS REPORT - V-A (Capacity Building - Personnel Report for the Month of JULY  2012)</t>
  </si>
  <si>
    <t>Transparency Report Under NREGA During the year 2012-13 Up to the Month of JULY 2012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</si>
</sst>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%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#,##0.00000;[Red]#,##0.00000"/>
    <numFmt numFmtId="206" formatCode="0.00000;[Red]0.00000"/>
    <numFmt numFmtId="207" formatCode="dd/mm/yyyy;@"/>
    <numFmt numFmtId="208" formatCode="0.00;[Red]0.00"/>
    <numFmt numFmtId="209" formatCode="0.000000000;[Red]0.000000000"/>
    <numFmt numFmtId="210" formatCode="0.0000;[Red]0.0000"/>
    <numFmt numFmtId="211" formatCode="0.000;[Red]0.000"/>
    <numFmt numFmtId="212" formatCode="0.00000_);\(0.00000\)"/>
    <numFmt numFmtId="213" formatCode="0.000000;[Red]0.000000"/>
    <numFmt numFmtId="214" formatCode="[$-409]h:mm:ss\ AM/PM"/>
    <numFmt numFmtId="215" formatCode="[$-409]dddd\,\ mmmm\ dd\,\ yyyy"/>
  </numFmts>
  <fonts count="1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b/>
      <sz val="12"/>
      <name val="Tahoma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b/>
      <u val="single"/>
      <sz val="20"/>
      <name val="Bookman Old Style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Lucida Bright"/>
      <family val="1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Lucida Bright"/>
      <family val="1"/>
    </font>
    <font>
      <b/>
      <sz val="16"/>
      <color indexed="10"/>
      <name val="CG Omega"/>
      <family val="2"/>
    </font>
    <font>
      <sz val="10"/>
      <color indexed="10"/>
      <name val="CG Omeg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Lucida Bright"/>
      <family val="1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Lucida Bright"/>
      <family val="1"/>
    </font>
    <font>
      <b/>
      <sz val="16"/>
      <color rgb="FFFF0000"/>
      <name val="CG Omega"/>
      <family val="2"/>
    </font>
    <font>
      <sz val="10"/>
      <color rgb="FFFF0000"/>
      <name val="CG Omega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131" fillId="26" borderId="0" applyNumberFormat="0" applyBorder="0" applyAlignment="0" applyProtection="0"/>
    <xf numFmtId="0" fontId="132" fillId="27" borderId="1" applyNumberFormat="0" applyAlignment="0" applyProtection="0"/>
    <xf numFmtId="0" fontId="1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9" fillId="30" borderId="1" applyNumberFormat="0" applyAlignment="0" applyProtection="0"/>
    <xf numFmtId="0" fontId="140" fillId="0" borderId="6" applyNumberFormat="0" applyFill="0" applyAlignment="0" applyProtection="0"/>
    <xf numFmtId="0" fontId="1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2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45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0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04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04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5" fillId="0" borderId="10" xfId="62" applyFont="1" applyBorder="1" applyAlignment="1">
      <alignment horizontal="center" vertical="center" wrapText="1"/>
      <protection/>
    </xf>
    <xf numFmtId="208" fontId="4" fillId="35" borderId="0" xfId="63" applyNumberFormat="1" applyFont="1" applyFill="1" applyBorder="1" applyAlignment="1">
      <alignment vertical="center" textRotation="90"/>
      <protection/>
    </xf>
    <xf numFmtId="0" fontId="43" fillId="35" borderId="0" xfId="0" applyFont="1" applyFill="1" applyAlignment="1">
      <alignment wrapText="1"/>
    </xf>
    <xf numFmtId="0" fontId="71" fillId="35" borderId="0" xfId="0" applyFont="1" applyFill="1" applyBorder="1" applyAlignment="1">
      <alignment wrapText="1"/>
    </xf>
    <xf numFmtId="0" fontId="43" fillId="35" borderId="0" xfId="0" applyFont="1" applyFill="1" applyBorder="1" applyAlignment="1">
      <alignment wrapText="1"/>
    </xf>
    <xf numFmtId="0" fontId="62" fillId="35" borderId="0" xfId="0" applyFont="1" applyFill="1" applyAlignment="1">
      <alignment horizontal="center" wrapText="1"/>
    </xf>
    <xf numFmtId="0" fontId="71" fillId="35" borderId="0" xfId="0" applyFont="1" applyFill="1" applyAlignment="1">
      <alignment wrapText="1"/>
    </xf>
    <xf numFmtId="208" fontId="71" fillId="35" borderId="0" xfId="0" applyNumberFormat="1" applyFont="1" applyFill="1" applyAlignment="1">
      <alignment wrapText="1"/>
    </xf>
    <xf numFmtId="204" fontId="4" fillId="0" borderId="0" xfId="63" applyNumberFormat="1" applyFont="1" applyBorder="1" applyAlignment="1">
      <alignment vertical="center"/>
      <protection/>
    </xf>
    <xf numFmtId="0" fontId="88" fillId="37" borderId="0" xfId="0" applyFont="1" applyFill="1" applyBorder="1" applyAlignment="1">
      <alignment horizontal="center" wrapText="1"/>
    </xf>
    <xf numFmtId="0" fontId="42" fillId="38" borderId="0" xfId="0" applyFont="1" applyFill="1" applyAlignment="1">
      <alignment/>
    </xf>
    <xf numFmtId="0" fontId="89" fillId="38" borderId="0" xfId="57" applyFont="1" applyFill="1" applyAlignment="1">
      <alignment horizontal="center"/>
      <protection/>
    </xf>
    <xf numFmtId="0" fontId="90" fillId="38" borderId="10" xfId="57" applyFont="1" applyFill="1" applyBorder="1" applyAlignment="1">
      <alignment horizontal="center" vertical="center" wrapText="1"/>
      <protection/>
    </xf>
    <xf numFmtId="0" fontId="20" fillId="38" borderId="10" xfId="57" applyFont="1" applyFill="1" applyBorder="1" applyAlignment="1">
      <alignment horizontal="center" vertical="center" wrapText="1"/>
      <protection/>
    </xf>
    <xf numFmtId="0" fontId="74" fillId="38" borderId="0" xfId="0" applyFont="1" applyFill="1" applyBorder="1" applyAlignment="1">
      <alignment horizontal="center" vertical="center" wrapText="1"/>
    </xf>
    <xf numFmtId="0" fontId="64" fillId="38" borderId="0" xfId="57" applyFont="1" applyFill="1" applyAlignment="1">
      <alignment/>
      <protection/>
    </xf>
    <xf numFmtId="0" fontId="65" fillId="38" borderId="0" xfId="57" applyFont="1" applyFill="1" applyAlignment="1">
      <alignment horizontal="center"/>
      <protection/>
    </xf>
    <xf numFmtId="0" fontId="44" fillId="38" borderId="0" xfId="57" applyFont="1" applyFill="1" applyAlignment="1">
      <alignment horizontal="center"/>
      <protection/>
    </xf>
    <xf numFmtId="0" fontId="79" fillId="38" borderId="0" xfId="0" applyFont="1" applyFill="1" applyBorder="1" applyAlignment="1">
      <alignment horizontal="center" vertical="center" wrapText="1"/>
    </xf>
    <xf numFmtId="0" fontId="62" fillId="38" borderId="0" xfId="0" applyFont="1" applyFill="1" applyAlignment="1">
      <alignment horizontal="center" wrapText="1"/>
    </xf>
    <xf numFmtId="0" fontId="71" fillId="38" borderId="0" xfId="0" applyFont="1" applyFill="1" applyAlignment="1">
      <alignment wrapText="1"/>
    </xf>
    <xf numFmtId="0" fontId="43" fillId="38" borderId="0" xfId="0" applyFont="1" applyFill="1" applyAlignment="1">
      <alignment wrapText="1"/>
    </xf>
    <xf numFmtId="0" fontId="6" fillId="38" borderId="0" xfId="57" applyFont="1" applyFill="1">
      <alignment/>
      <protection/>
    </xf>
    <xf numFmtId="0" fontId="6" fillId="38" borderId="0" xfId="57" applyFont="1" applyFill="1" applyBorder="1">
      <alignment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08" fontId="9" fillId="0" borderId="0" xfId="63" applyNumberFormat="1" applyFont="1" applyAlignment="1">
      <alignment horizontal="center" vertical="center" textRotation="90"/>
      <protection/>
    </xf>
    <xf numFmtId="1" fontId="42" fillId="38" borderId="0" xfId="0" applyNumberFormat="1" applyFont="1" applyFill="1" applyAlignment="1">
      <alignment/>
    </xf>
    <xf numFmtId="0" fontId="42" fillId="38" borderId="0" xfId="0" applyFont="1" applyFill="1" applyAlignment="1">
      <alignment/>
    </xf>
    <xf numFmtId="1" fontId="42" fillId="38" borderId="0" xfId="0" applyNumberFormat="1" applyFont="1" applyFill="1" applyBorder="1" applyAlignment="1">
      <alignment/>
    </xf>
    <xf numFmtId="1" fontId="42" fillId="38" borderId="0" xfId="0" applyNumberFormat="1" applyFont="1" applyFill="1" applyAlignment="1">
      <alignment/>
    </xf>
    <xf numFmtId="0" fontId="41" fillId="38" borderId="0" xfId="0" applyFont="1" applyFill="1" applyBorder="1" applyAlignment="1">
      <alignment horizontal="center"/>
    </xf>
    <xf numFmtId="0" fontId="42" fillId="38" borderId="0" xfId="0" applyFont="1" applyFill="1" applyAlignment="1">
      <alignment horizontal="center"/>
    </xf>
    <xf numFmtId="0" fontId="24" fillId="38" borderId="0" xfId="0" applyFont="1" applyFill="1" applyAlignment="1">
      <alignment horizontal="center"/>
    </xf>
    <xf numFmtId="0" fontId="41" fillId="38" borderId="0" xfId="0" applyFont="1" applyFill="1" applyAlignment="1">
      <alignment horizontal="center"/>
    </xf>
    <xf numFmtId="0" fontId="62" fillId="38" borderId="0" xfId="0" applyFont="1" applyFill="1" applyAlignment="1">
      <alignment wrapText="1"/>
    </xf>
    <xf numFmtId="1" fontId="79" fillId="38" borderId="0" xfId="0" applyNumberFormat="1" applyFont="1" applyFill="1" applyBorder="1" applyAlignment="1">
      <alignment horizontal="center" vertical="center" wrapText="1"/>
    </xf>
    <xf numFmtId="208" fontId="79" fillId="38" borderId="0" xfId="0" applyNumberFormat="1" applyFont="1" applyFill="1" applyBorder="1" applyAlignment="1">
      <alignment horizontal="center" vertical="center" wrapText="1"/>
    </xf>
    <xf numFmtId="0" fontId="71" fillId="38" borderId="0" xfId="0" applyFont="1" applyFill="1" applyBorder="1" applyAlignment="1">
      <alignment wrapText="1"/>
    </xf>
    <xf numFmtId="0" fontId="62" fillId="38" borderId="0" xfId="0" applyFont="1" applyFill="1" applyBorder="1" applyAlignment="1">
      <alignment wrapText="1"/>
    </xf>
    <xf numFmtId="208" fontId="73" fillId="38" borderId="0" xfId="0" applyNumberFormat="1" applyFont="1" applyFill="1" applyBorder="1" applyAlignment="1">
      <alignment horizontal="center" vertical="center" wrapText="1"/>
    </xf>
    <xf numFmtId="0" fontId="43" fillId="38" borderId="0" xfId="0" applyFont="1" applyFill="1" applyBorder="1" applyAlignment="1">
      <alignment wrapText="1"/>
    </xf>
    <xf numFmtId="180" fontId="44" fillId="38" borderId="0" xfId="57" applyNumberFormat="1" applyFont="1" applyFill="1" applyAlignment="1">
      <alignment horizontal="center"/>
      <protection/>
    </xf>
    <xf numFmtId="0" fontId="43" fillId="39" borderId="0" xfId="0" applyFont="1" applyFill="1" applyAlignment="1">
      <alignment wrapText="1"/>
    </xf>
    <xf numFmtId="0" fontId="62" fillId="39" borderId="0" xfId="0" applyFont="1" applyFill="1" applyAlignment="1">
      <alignment horizontal="center" wrapText="1"/>
    </xf>
    <xf numFmtId="0" fontId="71" fillId="39" borderId="0" xfId="0" applyFont="1" applyFill="1" applyAlignment="1">
      <alignment wrapText="1"/>
    </xf>
    <xf numFmtId="0" fontId="70" fillId="38" borderId="0" xfId="0" applyFont="1" applyFill="1" applyAlignment="1">
      <alignment horizontal="center"/>
    </xf>
    <xf numFmtId="0" fontId="76" fillId="38" borderId="0" xfId="0" applyFont="1" applyFill="1" applyAlignment="1">
      <alignment/>
    </xf>
    <xf numFmtId="0" fontId="71" fillId="38" borderId="10" xfId="0" applyFont="1" applyFill="1" applyBorder="1" applyAlignment="1">
      <alignment horizontal="center" vertical="center" wrapText="1"/>
    </xf>
    <xf numFmtId="0" fontId="71" fillId="38" borderId="0" xfId="0" applyFont="1" applyFill="1" applyBorder="1" applyAlignment="1">
      <alignment horizontal="center" vertical="center" wrapText="1"/>
    </xf>
    <xf numFmtId="0" fontId="43" fillId="38" borderId="0" xfId="0" applyFont="1" applyFill="1" applyBorder="1" applyAlignment="1">
      <alignment horizontal="center" vertical="center" wrapText="1"/>
    </xf>
    <xf numFmtId="0" fontId="94" fillId="38" borderId="10" xfId="0" applyFont="1" applyFill="1" applyBorder="1" applyAlignment="1">
      <alignment horizontal="center" vertical="center" wrapText="1"/>
    </xf>
    <xf numFmtId="0" fontId="71" fillId="38" borderId="13" xfId="0" applyFont="1" applyFill="1" applyBorder="1" applyAlignment="1">
      <alignment horizontal="center" vertical="center" wrapText="1"/>
    </xf>
    <xf numFmtId="204" fontId="101" fillId="35" borderId="10" xfId="63" applyNumberFormat="1" applyFont="1" applyFill="1" applyBorder="1" applyAlignment="1">
      <alignment vertical="center" textRotation="90"/>
      <protection/>
    </xf>
    <xf numFmtId="2" fontId="101" fillId="35" borderId="10" xfId="63" applyNumberFormat="1" applyFont="1" applyFill="1" applyBorder="1" applyAlignment="1">
      <alignment horizontal="center" vertical="center" textRotation="90"/>
      <protection/>
    </xf>
    <xf numFmtId="2" fontId="101" fillId="0" borderId="10" xfId="63" applyNumberFormat="1" applyFont="1" applyBorder="1" applyAlignment="1">
      <alignment horizontal="center" vertical="center" textRotation="90"/>
      <protection/>
    </xf>
    <xf numFmtId="208" fontId="73" fillId="40" borderId="0" xfId="0" applyNumberFormat="1" applyFont="1" applyFill="1" applyBorder="1" applyAlignment="1">
      <alignment horizontal="center" vertical="center" wrapText="1"/>
    </xf>
    <xf numFmtId="0" fontId="73" fillId="40" borderId="0" xfId="0" applyFont="1" applyFill="1" applyBorder="1" applyAlignment="1">
      <alignment horizontal="center" vertical="center" wrapText="1"/>
    </xf>
    <xf numFmtId="1" fontId="105" fillId="40" borderId="0" xfId="0" applyNumberFormat="1" applyFont="1" applyFill="1" applyAlignment="1">
      <alignment vertical="center"/>
    </xf>
    <xf numFmtId="0" fontId="105" fillId="40" borderId="0" xfId="0" applyFont="1" applyFill="1" applyAlignment="1">
      <alignment vertical="center"/>
    </xf>
    <xf numFmtId="0" fontId="73" fillId="38" borderId="0" xfId="0" applyFont="1" applyFill="1" applyBorder="1" applyAlignment="1">
      <alignment horizontal="center" vertical="center" wrapText="1"/>
    </xf>
    <xf numFmtId="0" fontId="73" fillId="38" borderId="0" xfId="0" applyFont="1" applyFill="1" applyBorder="1" applyAlignment="1">
      <alignment horizontal="center" vertical="center" wrapText="1"/>
    </xf>
    <xf numFmtId="208" fontId="74" fillId="38" borderId="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208" fontId="73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1" fontId="105" fillId="40" borderId="0" xfId="0" applyNumberFormat="1" applyFont="1" applyFill="1" applyAlignment="1">
      <alignment horizontal="center" vertical="center"/>
    </xf>
    <xf numFmtId="0" fontId="105" fillId="40" borderId="0" xfId="0" applyFont="1" applyFill="1" applyAlignment="1">
      <alignment horizontal="center" vertical="center"/>
    </xf>
    <xf numFmtId="208" fontId="146" fillId="0" borderId="10" xfId="0" applyNumberFormat="1" applyFont="1" applyFill="1" applyBorder="1" applyAlignment="1">
      <alignment horizontal="center" vertical="center" wrapText="1"/>
    </xf>
    <xf numFmtId="0" fontId="106" fillId="40" borderId="0" xfId="0" applyFont="1" applyFill="1" applyBorder="1" applyAlignment="1">
      <alignment horizontal="center" vertical="center" wrapText="1"/>
    </xf>
    <xf numFmtId="0" fontId="74" fillId="40" borderId="0" xfId="0" applyFont="1" applyFill="1" applyBorder="1" applyAlignment="1">
      <alignment horizontal="center" vertical="center" wrapText="1"/>
    </xf>
    <xf numFmtId="208" fontId="74" fillId="0" borderId="10" xfId="0" applyNumberFormat="1" applyFont="1" applyFill="1" applyBorder="1" applyAlignment="1">
      <alignment horizontal="center" vertical="center" wrapText="1"/>
    </xf>
    <xf numFmtId="0" fontId="73" fillId="40" borderId="0" xfId="0" applyNumberFormat="1" applyFont="1" applyFill="1" applyBorder="1" applyAlignment="1">
      <alignment horizontal="center" vertical="center" wrapText="1"/>
    </xf>
    <xf numFmtId="0" fontId="107" fillId="40" borderId="0" xfId="0" applyFont="1" applyFill="1" applyAlignment="1">
      <alignment vertical="center"/>
    </xf>
    <xf numFmtId="1" fontId="107" fillId="40" borderId="0" xfId="0" applyNumberFormat="1" applyFont="1" applyFill="1" applyAlignment="1">
      <alignment vertical="center"/>
    </xf>
    <xf numFmtId="208" fontId="82" fillId="0" borderId="10" xfId="0" applyNumberFormat="1" applyFont="1" applyFill="1" applyBorder="1" applyAlignment="1">
      <alignment horizontal="center" vertical="center" wrapText="1"/>
    </xf>
    <xf numFmtId="0" fontId="67" fillId="0" borderId="0" xfId="57" applyFont="1" applyFill="1" applyAlignment="1">
      <alignment horizontal="center"/>
      <protection/>
    </xf>
    <xf numFmtId="0" fontId="63" fillId="0" borderId="0" xfId="57" applyFont="1" applyFill="1" applyAlignment="1">
      <alignment horizontal="center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84" fillId="0" borderId="13" xfId="57" applyFont="1" applyFill="1" applyBorder="1" applyAlignment="1">
      <alignment horizontal="center" vertical="center" wrapText="1"/>
      <protection/>
    </xf>
    <xf numFmtId="2" fontId="82" fillId="0" borderId="10" xfId="0" applyNumberFormat="1" applyFont="1" applyFill="1" applyBorder="1" applyAlignment="1">
      <alignment horizontal="center" vertical="center" wrapText="1"/>
    </xf>
    <xf numFmtId="2" fontId="82" fillId="0" borderId="13" xfId="0" applyNumberFormat="1" applyFont="1" applyFill="1" applyBorder="1" applyAlignment="1">
      <alignment horizontal="center" vertical="center" wrapText="1"/>
    </xf>
    <xf numFmtId="2" fontId="82" fillId="0" borderId="14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center" wrapText="1"/>
    </xf>
    <xf numFmtId="2" fontId="63" fillId="0" borderId="0" xfId="57" applyNumberFormat="1" applyFont="1" applyFill="1" applyBorder="1" applyAlignment="1">
      <alignment horizontal="center" wrapText="1"/>
      <protection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2" fontId="13" fillId="0" borderId="0" xfId="57" applyNumberFormat="1" applyFont="1" applyFill="1" applyBorder="1" applyAlignment="1">
      <alignment horizontal="center" wrapText="1"/>
      <protection/>
    </xf>
    <xf numFmtId="0" fontId="69" fillId="0" borderId="0" xfId="57" applyFont="1" applyFill="1" applyBorder="1" applyAlignment="1">
      <alignment horizontal="center"/>
      <protection/>
    </xf>
    <xf numFmtId="0" fontId="69" fillId="0" borderId="0" xfId="57" applyFont="1" applyFill="1" applyAlignment="1">
      <alignment horizontal="center"/>
      <protection/>
    </xf>
    <xf numFmtId="0" fontId="64" fillId="0" borderId="0" xfId="57" applyFont="1" applyFill="1" applyAlignment="1">
      <alignment/>
      <protection/>
    </xf>
    <xf numFmtId="0" fontId="65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0" fontId="79" fillId="0" borderId="0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wrapText="1"/>
    </xf>
    <xf numFmtId="0" fontId="71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208" fontId="79" fillId="0" borderId="0" xfId="0" applyNumberFormat="1" applyFont="1" applyFill="1" applyBorder="1" applyAlignment="1">
      <alignment horizontal="center" vertical="center" wrapText="1"/>
    </xf>
    <xf numFmtId="208" fontId="74" fillId="0" borderId="0" xfId="0" applyNumberFormat="1" applyFont="1" applyFill="1" applyBorder="1" applyAlignment="1">
      <alignment horizontal="center" vertical="center" wrapText="1"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7" fillId="0" borderId="0" xfId="57" applyFont="1" applyFill="1" applyAlignment="1">
      <alignment horizontal="center"/>
      <protection/>
    </xf>
    <xf numFmtId="0" fontId="10" fillId="0" borderId="0" xfId="57" applyFont="1" applyFill="1">
      <alignment/>
      <protection/>
    </xf>
    <xf numFmtId="0" fontId="11" fillId="0" borderId="0" xfId="57" applyFont="1" applyFill="1">
      <alignment/>
      <protection/>
    </xf>
    <xf numFmtId="208" fontId="48" fillId="0" borderId="0" xfId="57" applyNumberFormat="1" applyFont="1" applyFill="1" applyAlignment="1">
      <alignment horizontal="center"/>
      <protection/>
    </xf>
    <xf numFmtId="208" fontId="68" fillId="0" borderId="0" xfId="57" applyNumberFormat="1" applyFont="1" applyFill="1" applyAlignment="1">
      <alignment horizontal="center"/>
      <protection/>
    </xf>
    <xf numFmtId="208" fontId="68" fillId="0" borderId="0" xfId="57" applyNumberFormat="1" applyFont="1" applyFill="1" applyBorder="1" applyAlignment="1">
      <alignment horizontal="center"/>
      <protection/>
    </xf>
    <xf numFmtId="0" fontId="11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3" fillId="0" borderId="13" xfId="57" applyFont="1" applyFill="1" applyBorder="1" applyAlignment="1">
      <alignment horizontal="center" vertical="center" wrapText="1"/>
      <protection/>
    </xf>
    <xf numFmtId="0" fontId="82" fillId="0" borderId="10" xfId="0" applyFont="1" applyFill="1" applyBorder="1" applyAlignment="1">
      <alignment horizontal="center" vertical="center" wrapText="1"/>
    </xf>
    <xf numFmtId="0" fontId="146" fillId="0" borderId="10" xfId="0" applyFont="1" applyFill="1" applyBorder="1" applyAlignment="1">
      <alignment horizontal="center" vertical="center" wrapText="1"/>
    </xf>
    <xf numFmtId="208" fontId="70" fillId="0" borderId="10" xfId="57" applyNumberFormat="1" applyFont="1" applyFill="1" applyBorder="1" applyAlignment="1">
      <alignment horizontal="center"/>
      <protection/>
    </xf>
    <xf numFmtId="180" fontId="147" fillId="0" borderId="0" xfId="57" applyNumberFormat="1" applyFont="1" applyFill="1" applyBorder="1" applyAlignment="1">
      <alignment horizontal="center"/>
      <protection/>
    </xf>
    <xf numFmtId="0" fontId="147" fillId="0" borderId="0" xfId="57" applyFont="1" applyFill="1" applyBorder="1" applyAlignment="1">
      <alignment horizontal="center"/>
      <protection/>
    </xf>
    <xf numFmtId="0" fontId="147" fillId="0" borderId="15" xfId="57" applyFont="1" applyFill="1" applyBorder="1" applyAlignment="1">
      <alignment horizontal="center"/>
      <protection/>
    </xf>
    <xf numFmtId="0" fontId="147" fillId="0" borderId="10" xfId="57" applyFont="1" applyFill="1" applyBorder="1" applyAlignment="1">
      <alignment horizontal="center"/>
      <protection/>
    </xf>
    <xf numFmtId="2" fontId="31" fillId="0" borderId="10" xfId="0" applyNumberFormat="1" applyFont="1" applyFill="1" applyBorder="1" applyAlignment="1">
      <alignment horizontal="center"/>
    </xf>
    <xf numFmtId="180" fontId="70" fillId="0" borderId="0" xfId="57" applyNumberFormat="1" applyFont="1" applyFill="1" applyBorder="1" applyAlignment="1">
      <alignment horizontal="center"/>
      <protection/>
    </xf>
    <xf numFmtId="0" fontId="70" fillId="0" borderId="0" xfId="57" applyFont="1" applyFill="1" applyBorder="1" applyAlignment="1">
      <alignment horizontal="center"/>
      <protection/>
    </xf>
    <xf numFmtId="180" fontId="148" fillId="0" borderId="0" xfId="57" applyNumberFormat="1" applyFont="1" applyFill="1" applyBorder="1" applyAlignment="1">
      <alignment horizontal="center"/>
      <protection/>
    </xf>
    <xf numFmtId="0" fontId="148" fillId="0" borderId="0" xfId="57" applyFont="1" applyFill="1" applyBorder="1" applyAlignment="1">
      <alignment horizontal="center"/>
      <protection/>
    </xf>
    <xf numFmtId="206" fontId="70" fillId="0" borderId="10" xfId="57" applyNumberFormat="1" applyFont="1" applyFill="1" applyBorder="1" applyAlignment="1">
      <alignment horizontal="center"/>
      <protection/>
    </xf>
    <xf numFmtId="0" fontId="70" fillId="0" borderId="10" xfId="57" applyFont="1" applyFill="1" applyBorder="1" applyAlignment="1">
      <alignment horizontal="center"/>
      <protection/>
    </xf>
    <xf numFmtId="0" fontId="82" fillId="0" borderId="13" xfId="0" applyFont="1" applyFill="1" applyBorder="1" applyAlignment="1">
      <alignment horizontal="center" vertical="center" wrapText="1"/>
    </xf>
    <xf numFmtId="0" fontId="146" fillId="0" borderId="13" xfId="0" applyFont="1" applyFill="1" applyBorder="1" applyAlignment="1">
      <alignment horizontal="center" vertical="center" wrapText="1"/>
    </xf>
    <xf numFmtId="208" fontId="70" fillId="0" borderId="10" xfId="57" applyNumberFormat="1" applyFont="1" applyFill="1" applyBorder="1" applyAlignment="1">
      <alignment horizontal="center" vertical="center"/>
      <protection/>
    </xf>
    <xf numFmtId="208" fontId="82" fillId="0" borderId="13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/>
      <protection/>
    </xf>
    <xf numFmtId="180" fontId="147" fillId="0" borderId="0" xfId="57" applyNumberFormat="1" applyFont="1" applyFill="1" applyBorder="1" applyAlignment="1">
      <alignment horizontal="center" vertical="center"/>
      <protection/>
    </xf>
    <xf numFmtId="0" fontId="147" fillId="0" borderId="0" xfId="57" applyFont="1" applyFill="1" applyBorder="1" applyAlignment="1">
      <alignment horizontal="center" vertical="center"/>
      <protection/>
    </xf>
    <xf numFmtId="0" fontId="70" fillId="0" borderId="15" xfId="57" applyFont="1" applyFill="1" applyBorder="1" applyAlignment="1">
      <alignment horizontal="center"/>
      <protection/>
    </xf>
    <xf numFmtId="0" fontId="82" fillId="0" borderId="14" xfId="0" applyFont="1" applyFill="1" applyBorder="1" applyAlignment="1">
      <alignment horizontal="center" vertical="center" wrapText="1"/>
    </xf>
    <xf numFmtId="0" fontId="146" fillId="0" borderId="14" xfId="0" applyFont="1" applyFill="1" applyBorder="1" applyAlignment="1">
      <alignment horizontal="center" vertical="center" wrapText="1"/>
    </xf>
    <xf numFmtId="208" fontId="82" fillId="0" borderId="14" xfId="0" applyNumberFormat="1" applyFont="1" applyFill="1" applyBorder="1" applyAlignment="1">
      <alignment horizontal="center" vertical="center" wrapText="1"/>
    </xf>
    <xf numFmtId="208" fontId="15" fillId="0" borderId="10" xfId="57" applyNumberFormat="1" applyFont="1" applyFill="1" applyBorder="1" applyAlignment="1">
      <alignment horizontal="center"/>
      <protection/>
    </xf>
    <xf numFmtId="0" fontId="149" fillId="0" borderId="10" xfId="0" applyFont="1" applyFill="1" applyBorder="1" applyAlignment="1">
      <alignment horizontal="center" vertical="center" wrapText="1"/>
    </xf>
    <xf numFmtId="180" fontId="150" fillId="0" borderId="0" xfId="57" applyNumberFormat="1" applyFont="1" applyFill="1" applyBorder="1" applyAlignment="1">
      <alignment horizontal="center"/>
      <protection/>
    </xf>
    <xf numFmtId="0" fontId="150" fillId="0" borderId="0" xfId="57" applyFont="1" applyFill="1" applyBorder="1" applyAlignment="1">
      <alignment horizontal="center"/>
      <protection/>
    </xf>
    <xf numFmtId="208" fontId="148" fillId="0" borderId="0" xfId="57" applyNumberFormat="1" applyFont="1" applyFill="1" applyBorder="1" applyAlignment="1">
      <alignment horizontal="center"/>
      <protection/>
    </xf>
    <xf numFmtId="0" fontId="57" fillId="0" borderId="0" xfId="57" applyFont="1" applyFill="1" applyBorder="1" applyAlignment="1">
      <alignment vertical="center" wrapText="1"/>
      <protection/>
    </xf>
    <xf numFmtId="206" fontId="151" fillId="0" borderId="0" xfId="57" applyNumberFormat="1" applyFont="1" applyFill="1" applyAlignment="1">
      <alignment horizontal="center"/>
      <protection/>
    </xf>
    <xf numFmtId="0" fontId="151" fillId="0" borderId="0" xfId="57" applyFont="1" applyFill="1" applyAlignment="1">
      <alignment horizontal="center"/>
      <protection/>
    </xf>
    <xf numFmtId="180" fontId="148" fillId="0" borderId="0" xfId="57" applyNumberFormat="1" applyFont="1" applyFill="1" applyAlignment="1">
      <alignment horizontal="center"/>
      <protection/>
    </xf>
    <xf numFmtId="0" fontId="151" fillId="0" borderId="0" xfId="57" applyFont="1" applyFill="1">
      <alignment/>
      <protection/>
    </xf>
    <xf numFmtId="0" fontId="151" fillId="0" borderId="0" xfId="57" applyFont="1" applyFill="1" applyBorder="1">
      <alignment/>
      <protection/>
    </xf>
    <xf numFmtId="206" fontId="63" fillId="0" borderId="0" xfId="57" applyNumberFormat="1" applyFont="1" applyFill="1" applyAlignment="1">
      <alignment horizontal="center"/>
      <protection/>
    </xf>
    <xf numFmtId="180" fontId="99" fillId="0" borderId="0" xfId="0" applyNumberFormat="1" applyFont="1" applyFill="1" applyBorder="1" applyAlignment="1">
      <alignment/>
    </xf>
    <xf numFmtId="0" fontId="99" fillId="0" borderId="0" xfId="0" applyFont="1" applyFill="1" applyBorder="1" applyAlignment="1">
      <alignment/>
    </xf>
    <xf numFmtId="180" fontId="63" fillId="0" borderId="0" xfId="57" applyNumberFormat="1" applyFont="1" applyFill="1" applyAlignment="1">
      <alignment horizontal="center"/>
      <protection/>
    </xf>
    <xf numFmtId="0" fontId="13" fillId="0" borderId="0" xfId="57" applyFont="1" applyFill="1" applyAlignment="1">
      <alignment horizontal="center" wrapText="1"/>
      <protection/>
    </xf>
    <xf numFmtId="0" fontId="63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 vertical="center" wrapText="1"/>
    </xf>
    <xf numFmtId="182" fontId="13" fillId="0" borderId="0" xfId="57" applyNumberFormat="1" applyFont="1" applyFill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13" fillId="0" borderId="0" xfId="57" applyFont="1" applyFill="1" applyAlignment="1">
      <alignment horizontal="center"/>
      <protection/>
    </xf>
    <xf numFmtId="0" fontId="10" fillId="0" borderId="0" xfId="57" applyFont="1" applyFill="1" applyBorder="1" applyAlignment="1">
      <alignment horizontal="left" vertical="center"/>
      <protection/>
    </xf>
    <xf numFmtId="2" fontId="63" fillId="0" borderId="0" xfId="57" applyNumberFormat="1" applyFont="1" applyFill="1" applyBorder="1" applyAlignment="1">
      <alignment horizontal="center"/>
      <protection/>
    </xf>
    <xf numFmtId="183" fontId="69" fillId="0" borderId="0" xfId="57" applyNumberFormat="1" applyFont="1" applyFill="1" applyAlignment="1">
      <alignment horizontal="center"/>
      <protection/>
    </xf>
    <xf numFmtId="9" fontId="63" fillId="0" borderId="0" xfId="66" applyFont="1" applyFill="1" applyAlignment="1">
      <alignment horizontal="center"/>
    </xf>
    <xf numFmtId="0" fontId="10" fillId="0" borderId="0" xfId="57" applyFont="1" applyFill="1" applyBorder="1" applyAlignment="1">
      <alignment horizontal="center" wrapText="1"/>
      <protection/>
    </xf>
    <xf numFmtId="2" fontId="68" fillId="0" borderId="0" xfId="57" applyNumberFormat="1" applyFont="1" applyFill="1" applyBorder="1" applyAlignment="1">
      <alignment horizontal="center"/>
      <protection/>
    </xf>
    <xf numFmtId="2" fontId="69" fillId="0" borderId="0" xfId="57" applyNumberFormat="1" applyFont="1" applyFill="1" applyAlignment="1">
      <alignment horizontal="center"/>
      <protection/>
    </xf>
    <xf numFmtId="0" fontId="10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textRotation="90" wrapText="1"/>
    </xf>
    <xf numFmtId="0" fontId="98" fillId="0" borderId="0" xfId="0" applyFont="1" applyFill="1" applyAlignment="1">
      <alignment horizontal="center"/>
    </xf>
    <xf numFmtId="49" fontId="77" fillId="0" borderId="13" xfId="0" applyNumberFormat="1" applyFont="1" applyFill="1" applyBorder="1" applyAlignment="1">
      <alignment horizontal="center" wrapText="1"/>
    </xf>
    <xf numFmtId="49" fontId="7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42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3" fillId="0" borderId="10" xfId="57" applyFont="1" applyFill="1" applyBorder="1" applyAlignment="1">
      <alignment horizontal="center" vertical="center"/>
      <protection/>
    </xf>
    <xf numFmtId="0" fontId="10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10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208" fontId="100" fillId="0" borderId="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08" fontId="42" fillId="0" borderId="14" xfId="0" applyNumberFormat="1" applyFont="1" applyFill="1" applyBorder="1" applyAlignment="1">
      <alignment horizontal="center" vertical="center"/>
    </xf>
    <xf numFmtId="208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208" fontId="102" fillId="0" borderId="10" xfId="0" applyNumberFormat="1" applyFont="1" applyFill="1" applyBorder="1" applyAlignment="1">
      <alignment horizontal="center"/>
    </xf>
    <xf numFmtId="208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08" fontId="42" fillId="0" borderId="0" xfId="0" applyNumberFormat="1" applyFont="1" applyFill="1" applyBorder="1" applyAlignment="1">
      <alignment horizontal="center"/>
    </xf>
    <xf numFmtId="0" fontId="102" fillId="0" borderId="10" xfId="0" applyFont="1" applyFill="1" applyBorder="1" applyAlignment="1">
      <alignment horizontal="center" wrapText="1"/>
    </xf>
    <xf numFmtId="208" fontId="102" fillId="0" borderId="10" xfId="0" applyNumberFormat="1" applyFont="1" applyFill="1" applyBorder="1" applyAlignment="1">
      <alignment horizontal="center" wrapText="1"/>
    </xf>
    <xf numFmtId="208" fontId="100" fillId="0" borderId="0" xfId="0" applyNumberFormat="1" applyFont="1" applyFill="1" applyBorder="1" applyAlignment="1">
      <alignment horizontal="center" wrapText="1"/>
    </xf>
    <xf numFmtId="208" fontId="102" fillId="0" borderId="0" xfId="0" applyNumberFormat="1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208" fontId="103" fillId="0" borderId="10" xfId="0" applyNumberFormat="1" applyFont="1" applyFill="1" applyBorder="1" applyAlignment="1">
      <alignment horizontal="center" vertical="center"/>
    </xf>
    <xf numFmtId="208" fontId="100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4" fillId="0" borderId="10" xfId="59" applyFont="1" applyFill="1" applyBorder="1" applyAlignment="1">
      <alignment horizontal="center" vertical="center"/>
      <protection/>
    </xf>
    <xf numFmtId="0" fontId="104" fillId="0" borderId="10" xfId="57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70" fillId="38" borderId="0" xfId="0" applyFont="1" applyFill="1" applyAlignment="1">
      <alignment horizontal="center"/>
    </xf>
    <xf numFmtId="0" fontId="70" fillId="38" borderId="0" xfId="0" applyFont="1" applyFill="1" applyAlignment="1">
      <alignment horizontal="center" vertical="center"/>
    </xf>
    <xf numFmtId="0" fontId="45" fillId="38" borderId="0" xfId="57" applyFont="1" applyFill="1" applyAlignment="1">
      <alignment horizontal="center"/>
      <protection/>
    </xf>
    <xf numFmtId="0" fontId="80" fillId="38" borderId="0" xfId="0" applyFont="1" applyFill="1" applyBorder="1" applyAlignment="1">
      <alignment horizontal="left" wrapText="1"/>
    </xf>
    <xf numFmtId="0" fontId="62" fillId="38" borderId="0" xfId="0" applyFont="1" applyFill="1" applyAlignment="1">
      <alignment horizont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38" borderId="10" xfId="0" applyFont="1" applyFill="1" applyBorder="1" applyAlignment="1">
      <alignment horizontal="center" vertical="center" wrapText="1"/>
    </xf>
    <xf numFmtId="0" fontId="70" fillId="38" borderId="0" xfId="0" applyFont="1" applyFill="1" applyBorder="1" applyAlignment="1">
      <alignment horizontal="center" vertical="top"/>
    </xf>
    <xf numFmtId="0" fontId="73" fillId="38" borderId="0" xfId="0" applyFont="1" applyFill="1" applyBorder="1" applyAlignment="1">
      <alignment horizontal="center" vertical="center" wrapText="1"/>
    </xf>
    <xf numFmtId="0" fontId="95" fillId="38" borderId="10" xfId="0" applyFont="1" applyFill="1" applyBorder="1" applyAlignment="1">
      <alignment horizontal="center" vertical="center" wrapText="1"/>
    </xf>
    <xf numFmtId="0" fontId="81" fillId="38" borderId="0" xfId="0" applyFont="1" applyFill="1" applyBorder="1" applyAlignment="1">
      <alignment horizontal="center"/>
    </xf>
    <xf numFmtId="0" fontId="5" fillId="38" borderId="0" xfId="57" applyFont="1" applyFill="1" applyAlignment="1">
      <alignment horizontal="right"/>
      <protection/>
    </xf>
    <xf numFmtId="0" fontId="40" fillId="38" borderId="0" xfId="57" applyFont="1" applyFill="1" applyAlignment="1">
      <alignment horizontal="center"/>
      <protection/>
    </xf>
    <xf numFmtId="0" fontId="96" fillId="38" borderId="0" xfId="57" applyFont="1" applyFill="1" applyAlignment="1">
      <alignment horizontal="center"/>
      <protection/>
    </xf>
    <xf numFmtId="0" fontId="78" fillId="38" borderId="0" xfId="0" applyFont="1" applyFill="1" applyAlignment="1">
      <alignment horizontal="center" wrapText="1"/>
    </xf>
    <xf numFmtId="0" fontId="62" fillId="38" borderId="10" xfId="0" applyFont="1" applyFill="1" applyBorder="1" applyAlignment="1">
      <alignment horizontal="center" vertical="center" wrapText="1"/>
    </xf>
    <xf numFmtId="0" fontId="94" fillId="38" borderId="10" xfId="0" applyFont="1" applyFill="1" applyBorder="1" applyAlignment="1">
      <alignment horizontal="center" vertical="center" wrapText="1"/>
    </xf>
    <xf numFmtId="0" fontId="16" fillId="0" borderId="10" xfId="57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60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18" fillId="0" borderId="0" xfId="57" applyFont="1" applyFill="1" applyAlignment="1">
      <alignment horizontal="center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70" fillId="0" borderId="0" xfId="57" applyFont="1" applyFill="1" applyBorder="1" applyAlignment="1">
      <alignment horizontal="left" vertical="center" wrapText="1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5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85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17" xfId="63" applyFont="1" applyBorder="1" applyAlignment="1">
      <alignment horizontal="center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8" xfId="63" applyFont="1" applyFill="1" applyBorder="1" applyAlignment="1">
      <alignment horizontal="center" vertical="center" wrapText="1"/>
      <protection/>
    </xf>
    <xf numFmtId="0" fontId="17" fillId="0" borderId="14" xfId="63" applyFont="1" applyFill="1" applyBorder="1" applyAlignment="1">
      <alignment horizontal="center" vertical="center" wrapText="1"/>
      <protection/>
    </xf>
    <xf numFmtId="0" fontId="13" fillId="0" borderId="19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1" xfId="63" applyFont="1" applyBorder="1" applyAlignment="1">
      <alignment horizontal="center" vertical="center" wrapText="1"/>
      <protection/>
    </xf>
    <xf numFmtId="0" fontId="17" fillId="0" borderId="15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20" fillId="38" borderId="10" xfId="57" applyFont="1" applyFill="1" applyBorder="1" applyAlignment="1">
      <alignment horizontal="center" vertical="center" wrapText="1"/>
      <protection/>
    </xf>
    <xf numFmtId="0" fontId="91" fillId="38" borderId="0" xfId="0" applyFont="1" applyFill="1" applyAlignment="1">
      <alignment horizontal="right"/>
    </xf>
    <xf numFmtId="0" fontId="92" fillId="38" borderId="0" xfId="57" applyFont="1" applyFill="1" applyAlignment="1">
      <alignment horizontal="center"/>
      <protection/>
    </xf>
    <xf numFmtId="0" fontId="8" fillId="38" borderId="0" xfId="57" applyFont="1" applyFill="1" applyAlignment="1">
      <alignment horizontal="center"/>
      <protection/>
    </xf>
    <xf numFmtId="0" fontId="93" fillId="38" borderId="0" xfId="57" applyFont="1" applyFill="1" applyAlignment="1">
      <alignment horizontal="center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33" borderId="10" xfId="62" applyFont="1" applyFill="1" applyBorder="1" applyAlignment="1">
      <alignment horizontal="center" vertical="center" wrapText="1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right" vertical="center" wrapText="1"/>
      <protection/>
    </xf>
    <xf numFmtId="0" fontId="35" fillId="36" borderId="16" xfId="62" applyFont="1" applyFill="1" applyBorder="1" applyAlignment="1">
      <alignment horizontal="center" vertical="center" wrapText="1"/>
      <protection/>
    </xf>
    <xf numFmtId="0" fontId="35" fillId="36" borderId="15" xfId="62" applyFont="1" applyFill="1" applyBorder="1" applyAlignment="1">
      <alignment horizontal="center" vertical="center" wrapText="1"/>
      <protection/>
    </xf>
    <xf numFmtId="0" fontId="35" fillId="35" borderId="10" xfId="62" applyFont="1" applyFill="1" applyBorder="1" applyAlignment="1">
      <alignment horizontal="center" vertical="center" wrapText="1"/>
      <protection/>
    </xf>
    <xf numFmtId="0" fontId="36" fillId="34" borderId="16" xfId="62" applyFont="1" applyFill="1" applyBorder="1" applyAlignment="1">
      <alignment horizontal="center" vertical="center" wrapText="1"/>
      <protection/>
    </xf>
    <xf numFmtId="0" fontId="36" fillId="34" borderId="21" xfId="62" applyFont="1" applyFill="1" applyBorder="1" applyAlignment="1">
      <alignment horizontal="center" vertical="center" wrapText="1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8" xfId="62" applyFont="1" applyBorder="1" applyAlignment="1">
      <alignment horizontal="center" vertical="center" wrapText="1"/>
      <protection/>
    </xf>
    <xf numFmtId="0" fontId="58" fillId="0" borderId="14" xfId="62" applyFont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36" fillId="36" borderId="16" xfId="62" applyFont="1" applyFill="1" applyBorder="1" applyAlignment="1">
      <alignment horizontal="center" vertical="center" wrapText="1"/>
      <protection/>
    </xf>
    <xf numFmtId="0" fontId="36" fillId="36" borderId="15" xfId="62" applyFont="1" applyFill="1" applyBorder="1" applyAlignment="1">
      <alignment horizontal="center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8" xfId="62" applyFont="1" applyBorder="1" applyAlignment="1">
      <alignment horizontal="center" vertical="center" wrapText="1"/>
      <protection/>
    </xf>
    <xf numFmtId="0" fontId="35" fillId="0" borderId="14" xfId="62" applyFont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/>
    </xf>
    <xf numFmtId="17" fontId="87" fillId="0" borderId="17" xfId="0" applyNumberFormat="1" applyFont="1" applyFill="1" applyBorder="1" applyAlignment="1" quotePrefix="1">
      <alignment horizontal="center"/>
    </xf>
    <xf numFmtId="0" fontId="87" fillId="0" borderId="17" xfId="0" applyFont="1" applyFill="1" applyBorder="1" applyAlignment="1">
      <alignment horizontal="center"/>
    </xf>
    <xf numFmtId="1" fontId="101" fillId="35" borderId="16" xfId="63" applyNumberFormat="1" applyFont="1" applyFill="1" applyBorder="1" applyAlignment="1">
      <alignment horizontal="center" vertical="center" textRotation="90"/>
      <protection/>
    </xf>
    <xf numFmtId="1" fontId="101" fillId="35" borderId="15" xfId="63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40" zoomScaleNormal="70" zoomScaleSheetLayoutView="40" zoomScalePageLayoutView="0" workbookViewId="0" topLeftCell="A12">
      <pane xSplit="2" topLeftCell="C1" activePane="topRight" state="frozen"/>
      <selection pane="topLeft" activeCell="A1" sqref="A1"/>
      <selection pane="topRight" activeCell="W27" sqref="W27"/>
    </sheetView>
  </sheetViews>
  <sheetFormatPr defaultColWidth="9.140625" defaultRowHeight="15"/>
  <cols>
    <col min="1" max="1" width="6.28125" style="133" customWidth="1"/>
    <col min="2" max="2" width="26.28125" style="133" bestFit="1" customWidth="1"/>
    <col min="3" max="3" width="20.00390625" style="92" customWidth="1"/>
    <col min="4" max="7" width="17.28125" style="92" customWidth="1"/>
    <col min="8" max="8" width="16.28125" style="92" customWidth="1"/>
    <col min="9" max="9" width="18.421875" style="188" customWidth="1"/>
    <col min="10" max="10" width="18.140625" style="111" customWidth="1"/>
    <col min="11" max="11" width="16.140625" style="111" customWidth="1"/>
    <col min="12" max="12" width="18.57421875" style="188" customWidth="1"/>
    <col min="13" max="16" width="15.7109375" style="92" customWidth="1"/>
    <col min="17" max="17" width="20.7109375" style="92" customWidth="1"/>
    <col min="18" max="18" width="15.7109375" style="92" customWidth="1"/>
    <col min="19" max="21" width="12.7109375" style="92" customWidth="1"/>
    <col min="22" max="22" width="27.421875" style="94" customWidth="1"/>
    <col min="23" max="23" width="30.8515625" style="94" bestFit="1" customWidth="1"/>
    <col min="24" max="24" width="25.140625" style="94" bestFit="1" customWidth="1"/>
    <col min="25" max="16384" width="9.140625" style="94" customWidth="1"/>
  </cols>
  <sheetData>
    <row r="1" spans="1:21" s="113" customFormat="1" ht="12" customHeight="1">
      <c r="A1" s="105"/>
      <c r="B1" s="112"/>
      <c r="C1" s="112"/>
      <c r="D1" s="105"/>
      <c r="E1" s="105"/>
      <c r="F1" s="105"/>
      <c r="G1" s="105"/>
      <c r="H1" s="105"/>
      <c r="I1" s="180"/>
      <c r="J1" s="105"/>
      <c r="K1" s="105"/>
      <c r="L1" s="180"/>
      <c r="M1" s="105"/>
      <c r="N1" s="105"/>
      <c r="O1" s="105"/>
      <c r="P1" s="323"/>
      <c r="Q1" s="323"/>
      <c r="R1" s="323"/>
      <c r="S1" s="323"/>
      <c r="T1" s="105"/>
      <c r="U1" s="112"/>
    </row>
    <row r="2" spans="1:21" s="113" customFormat="1" ht="31.5" customHeight="1">
      <c r="A2" s="324" t="s">
        <v>123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</row>
    <row r="3" spans="1:21" s="113" customFormat="1" ht="15" customHeight="1">
      <c r="A3" s="106"/>
      <c r="B3" s="106"/>
      <c r="C3" s="106"/>
      <c r="D3" s="106"/>
      <c r="E3" s="106"/>
      <c r="F3" s="106"/>
      <c r="G3" s="106"/>
      <c r="H3" s="106"/>
      <c r="I3" s="181"/>
      <c r="J3" s="106"/>
      <c r="K3" s="106"/>
      <c r="L3" s="181"/>
      <c r="M3" s="106"/>
      <c r="N3" s="106"/>
      <c r="O3" s="106"/>
      <c r="P3" s="106"/>
      <c r="Q3" s="106"/>
      <c r="R3" s="106"/>
      <c r="S3" s="314" t="s">
        <v>141</v>
      </c>
      <c r="T3" s="314"/>
      <c r="U3" s="112"/>
    </row>
    <row r="4" spans="1:21" s="113" customFormat="1" ht="24.75" customHeight="1">
      <c r="A4" s="325" t="s">
        <v>36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</row>
    <row r="5" spans="1:21" s="113" customFormat="1" ht="13.5" customHeight="1">
      <c r="A5" s="107"/>
      <c r="B5" s="107"/>
      <c r="C5" s="107"/>
      <c r="D5" s="107"/>
      <c r="E5" s="107"/>
      <c r="F5" s="107"/>
      <c r="G5" s="107"/>
      <c r="H5" s="107"/>
      <c r="I5" s="182"/>
      <c r="J5" s="107"/>
      <c r="K5" s="107"/>
      <c r="L5" s="182"/>
      <c r="M5" s="107"/>
      <c r="N5" s="107"/>
      <c r="O5" s="107"/>
      <c r="P5" s="107"/>
      <c r="Q5" s="107"/>
      <c r="R5" s="107"/>
      <c r="S5" s="132"/>
      <c r="T5" s="112"/>
      <c r="U5" s="112"/>
    </row>
    <row r="6" spans="1:21" s="131" customFormat="1" ht="30.75" customHeight="1">
      <c r="A6" s="326" t="s">
        <v>145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</row>
    <row r="7" spans="1:21" s="129" customFormat="1" ht="35.25" customHeight="1">
      <c r="A7" s="137"/>
      <c r="B7" s="125"/>
      <c r="C7" s="108"/>
      <c r="D7" s="108"/>
      <c r="E7" s="108"/>
      <c r="F7" s="108"/>
      <c r="G7" s="108"/>
      <c r="H7" s="126"/>
      <c r="I7" s="183"/>
      <c r="J7" s="108"/>
      <c r="K7" s="108"/>
      <c r="L7" s="189"/>
      <c r="M7" s="127"/>
      <c r="N7" s="127"/>
      <c r="O7" s="108"/>
      <c r="P7" s="127"/>
      <c r="Q7" s="108"/>
      <c r="R7" s="108"/>
      <c r="S7" s="108"/>
      <c r="T7" s="128"/>
      <c r="U7" s="125"/>
    </row>
    <row r="8" spans="1:21" s="139" customFormat="1" ht="20.25">
      <c r="A8" s="318">
        <v>1</v>
      </c>
      <c r="B8" s="318">
        <v>2</v>
      </c>
      <c r="C8" s="138"/>
      <c r="D8" s="318">
        <v>3</v>
      </c>
      <c r="E8" s="318"/>
      <c r="F8" s="318"/>
      <c r="G8" s="318"/>
      <c r="H8" s="318">
        <v>4</v>
      </c>
      <c r="I8" s="317">
        <v>5</v>
      </c>
      <c r="J8" s="318">
        <v>6</v>
      </c>
      <c r="K8" s="318">
        <v>7</v>
      </c>
      <c r="L8" s="317">
        <v>8</v>
      </c>
      <c r="M8" s="318">
        <v>9</v>
      </c>
      <c r="N8" s="318"/>
      <c r="O8" s="318"/>
      <c r="P8" s="318"/>
      <c r="Q8" s="318"/>
      <c r="R8" s="138"/>
      <c r="S8" s="318">
        <v>10</v>
      </c>
      <c r="T8" s="318">
        <v>11</v>
      </c>
      <c r="U8" s="318">
        <v>12</v>
      </c>
    </row>
    <row r="9" spans="1:21" s="139" customFormat="1" ht="20.25">
      <c r="A9" s="318"/>
      <c r="B9" s="318"/>
      <c r="C9" s="138"/>
      <c r="D9" s="138" t="s">
        <v>16</v>
      </c>
      <c r="E9" s="138" t="s">
        <v>17</v>
      </c>
      <c r="F9" s="138" t="s">
        <v>18</v>
      </c>
      <c r="G9" s="138" t="s">
        <v>19</v>
      </c>
      <c r="H9" s="318"/>
      <c r="I9" s="317">
        <v>5</v>
      </c>
      <c r="J9" s="318">
        <v>6</v>
      </c>
      <c r="K9" s="318">
        <v>7</v>
      </c>
      <c r="L9" s="317">
        <v>8</v>
      </c>
      <c r="M9" s="138" t="s">
        <v>16</v>
      </c>
      <c r="N9" s="138" t="s">
        <v>17</v>
      </c>
      <c r="O9" s="138" t="s">
        <v>18</v>
      </c>
      <c r="P9" s="138" t="s">
        <v>19</v>
      </c>
      <c r="Q9" s="138" t="s">
        <v>20</v>
      </c>
      <c r="R9" s="138"/>
      <c r="S9" s="318"/>
      <c r="T9" s="318"/>
      <c r="U9" s="318"/>
    </row>
    <row r="10" spans="1:21" s="140" customFormat="1" ht="76.5" customHeight="1">
      <c r="A10" s="318" t="s">
        <v>0</v>
      </c>
      <c r="B10" s="321" t="s">
        <v>21</v>
      </c>
      <c r="C10" s="318" t="s">
        <v>133</v>
      </c>
      <c r="D10" s="328" t="s">
        <v>1</v>
      </c>
      <c r="E10" s="328"/>
      <c r="F10" s="328"/>
      <c r="G10" s="328"/>
      <c r="H10" s="318" t="s">
        <v>6</v>
      </c>
      <c r="I10" s="317" t="s">
        <v>7</v>
      </c>
      <c r="J10" s="318" t="s">
        <v>8</v>
      </c>
      <c r="K10" s="318" t="s">
        <v>9</v>
      </c>
      <c r="L10" s="317" t="s">
        <v>10</v>
      </c>
      <c r="M10" s="318" t="s">
        <v>11</v>
      </c>
      <c r="N10" s="318"/>
      <c r="O10" s="318"/>
      <c r="P10" s="318"/>
      <c r="Q10" s="318"/>
      <c r="R10" s="318"/>
      <c r="S10" s="327" t="s">
        <v>13</v>
      </c>
      <c r="T10" s="327" t="s">
        <v>14</v>
      </c>
      <c r="U10" s="327" t="s">
        <v>15</v>
      </c>
    </row>
    <row r="11" spans="1:21" s="140" customFormat="1" ht="207.75" customHeight="1">
      <c r="A11" s="318"/>
      <c r="B11" s="321"/>
      <c r="C11" s="318"/>
      <c r="D11" s="141" t="s">
        <v>2</v>
      </c>
      <c r="E11" s="141" t="s">
        <v>3</v>
      </c>
      <c r="F11" s="141" t="s">
        <v>4</v>
      </c>
      <c r="G11" s="141" t="s">
        <v>5</v>
      </c>
      <c r="H11" s="318"/>
      <c r="I11" s="317"/>
      <c r="J11" s="318"/>
      <c r="K11" s="318"/>
      <c r="L11" s="317"/>
      <c r="M11" s="138" t="s">
        <v>2</v>
      </c>
      <c r="N11" s="138" t="s">
        <v>3</v>
      </c>
      <c r="O11" s="138" t="s">
        <v>4</v>
      </c>
      <c r="P11" s="138" t="s">
        <v>5</v>
      </c>
      <c r="Q11" s="138" t="s">
        <v>12</v>
      </c>
      <c r="R11" s="138" t="s">
        <v>109</v>
      </c>
      <c r="S11" s="327"/>
      <c r="T11" s="327"/>
      <c r="U11" s="327"/>
    </row>
    <row r="12" spans="1:21" s="139" customFormat="1" ht="42" customHeight="1">
      <c r="A12" s="142">
        <v>1</v>
      </c>
      <c r="B12" s="142">
        <v>2</v>
      </c>
      <c r="C12" s="142">
        <v>3</v>
      </c>
      <c r="D12" s="142" t="s">
        <v>111</v>
      </c>
      <c r="E12" s="142" t="s">
        <v>112</v>
      </c>
      <c r="F12" s="142" t="s">
        <v>113</v>
      </c>
      <c r="G12" s="142" t="s">
        <v>114</v>
      </c>
      <c r="H12" s="142">
        <v>4</v>
      </c>
      <c r="I12" s="184">
        <v>5</v>
      </c>
      <c r="J12" s="142">
        <v>6</v>
      </c>
      <c r="K12" s="142">
        <v>7</v>
      </c>
      <c r="L12" s="184">
        <v>8</v>
      </c>
      <c r="M12" s="142" t="s">
        <v>115</v>
      </c>
      <c r="N12" s="142" t="s">
        <v>116</v>
      </c>
      <c r="O12" s="142" t="s">
        <v>117</v>
      </c>
      <c r="P12" s="142" t="s">
        <v>118</v>
      </c>
      <c r="Q12" s="142" t="s">
        <v>119</v>
      </c>
      <c r="R12" s="142" t="s">
        <v>110</v>
      </c>
      <c r="S12" s="142">
        <v>10</v>
      </c>
      <c r="T12" s="142">
        <v>11</v>
      </c>
      <c r="U12" s="142">
        <v>12</v>
      </c>
    </row>
    <row r="13" spans="1:24" s="147" customFormat="1" ht="47.25" customHeight="1">
      <c r="A13" s="153">
        <v>1</v>
      </c>
      <c r="B13" s="153" t="s">
        <v>22</v>
      </c>
      <c r="C13" s="153">
        <v>40448</v>
      </c>
      <c r="D13" s="153">
        <v>21046</v>
      </c>
      <c r="E13" s="153">
        <v>8586</v>
      </c>
      <c r="F13" s="153">
        <v>10816</v>
      </c>
      <c r="G13" s="153">
        <f aca="true" t="shared" si="0" ref="G13:G25">SUM(D13:F13)</f>
        <v>40448</v>
      </c>
      <c r="H13" s="153">
        <v>5329</v>
      </c>
      <c r="I13" s="153">
        <v>5278</v>
      </c>
      <c r="J13" s="154">
        <f>2049+1491+1789</f>
        <v>5329</v>
      </c>
      <c r="K13" s="154">
        <v>1789</v>
      </c>
      <c r="L13" s="153">
        <v>113039</v>
      </c>
      <c r="M13" s="155">
        <v>1.0400119</v>
      </c>
      <c r="N13" s="155">
        <v>0.44698330000000003</v>
      </c>
      <c r="O13" s="155">
        <v>0.3338548</v>
      </c>
      <c r="P13" s="155">
        <f>SUM(M13:O13)</f>
        <v>1.82085</v>
      </c>
      <c r="Q13" s="155">
        <v>0.8610061</v>
      </c>
      <c r="R13" s="155">
        <v>0.0220348</v>
      </c>
      <c r="S13" s="153">
        <v>0</v>
      </c>
      <c r="T13" s="153">
        <v>465</v>
      </c>
      <c r="U13" s="153">
        <v>10</v>
      </c>
      <c r="V13" s="146">
        <f>M13*100/P13</f>
        <v>57.116835543839414</v>
      </c>
      <c r="W13" s="147">
        <f>N13*100/P13</f>
        <v>24.548057226020816</v>
      </c>
      <c r="X13" s="147">
        <f>O13/P13*100</f>
        <v>18.33510723013977</v>
      </c>
    </row>
    <row r="14" spans="1:24" s="150" customFormat="1" ht="53.25" customHeight="1">
      <c r="A14" s="153">
        <v>2</v>
      </c>
      <c r="B14" s="153" t="s">
        <v>23</v>
      </c>
      <c r="C14" s="153">
        <v>45215</v>
      </c>
      <c r="D14" s="153">
        <v>17364</v>
      </c>
      <c r="E14" s="153">
        <v>5073</v>
      </c>
      <c r="F14" s="153">
        <v>22778</v>
      </c>
      <c r="G14" s="153">
        <f t="shared" si="0"/>
        <v>45215</v>
      </c>
      <c r="H14" s="153">
        <v>7257</v>
      </c>
      <c r="I14" s="153">
        <v>6124</v>
      </c>
      <c r="J14" s="153">
        <f>3214+2164+1879</f>
        <v>7257</v>
      </c>
      <c r="K14" s="153">
        <v>1879</v>
      </c>
      <c r="L14" s="153">
        <v>131184</v>
      </c>
      <c r="M14" s="155">
        <v>0.6748700000000001</v>
      </c>
      <c r="N14" s="155">
        <v>0.38739999999999997</v>
      </c>
      <c r="O14" s="155">
        <v>0.8654499999999999</v>
      </c>
      <c r="P14" s="155">
        <f aca="true" t="shared" si="1" ref="P14:P25">SUM(M14:O14)</f>
        <v>1.9277199999999999</v>
      </c>
      <c r="Q14" s="155">
        <v>0.67962</v>
      </c>
      <c r="R14" s="155">
        <v>0.824</v>
      </c>
      <c r="S14" s="153">
        <v>0</v>
      </c>
      <c r="T14" s="153">
        <v>183</v>
      </c>
      <c r="U14" s="153">
        <v>80</v>
      </c>
      <c r="V14" s="146">
        <f aca="true" t="shared" si="2" ref="V14:V26">M14*100/P14</f>
        <v>35.00871495860395</v>
      </c>
      <c r="W14" s="147">
        <f aca="true" t="shared" si="3" ref="W14:W26">N14*100/P14</f>
        <v>20.09627954267217</v>
      </c>
      <c r="X14" s="147">
        <f aca="true" t="shared" si="4" ref="X14:X26">O14/P14*100</f>
        <v>44.89500549872388</v>
      </c>
    </row>
    <row r="15" spans="1:24" s="147" customFormat="1" ht="47.25" customHeight="1">
      <c r="A15" s="153">
        <v>3</v>
      </c>
      <c r="B15" s="153" t="s">
        <v>24</v>
      </c>
      <c r="C15" s="153">
        <v>80508</v>
      </c>
      <c r="D15" s="153">
        <v>39105</v>
      </c>
      <c r="E15" s="153">
        <v>16764</v>
      </c>
      <c r="F15" s="153">
        <v>22691</v>
      </c>
      <c r="G15" s="153">
        <f t="shared" si="0"/>
        <v>78560</v>
      </c>
      <c r="H15" s="153">
        <v>27784</v>
      </c>
      <c r="I15" s="153">
        <v>13646</v>
      </c>
      <c r="J15" s="153">
        <f>3316+13660+10808</f>
        <v>27784</v>
      </c>
      <c r="K15" s="154">
        <v>10808</v>
      </c>
      <c r="L15" s="153">
        <v>376708</v>
      </c>
      <c r="M15" s="155">
        <v>2.1246</v>
      </c>
      <c r="N15" s="155">
        <v>0.98468</v>
      </c>
      <c r="O15" s="155">
        <v>1.49555</v>
      </c>
      <c r="P15" s="155">
        <f t="shared" si="1"/>
        <v>4.60483</v>
      </c>
      <c r="Q15" s="162">
        <v>1.78</v>
      </c>
      <c r="R15" s="162">
        <v>0.105</v>
      </c>
      <c r="S15" s="153">
        <v>0</v>
      </c>
      <c r="T15" s="153">
        <v>52</v>
      </c>
      <c r="U15" s="153">
        <v>7</v>
      </c>
      <c r="V15" s="146">
        <f t="shared" si="2"/>
        <v>46.13851108509978</v>
      </c>
      <c r="W15" s="147">
        <f t="shared" si="3"/>
        <v>21.383634140674033</v>
      </c>
      <c r="X15" s="147">
        <f t="shared" si="4"/>
        <v>32.477854774226195</v>
      </c>
    </row>
    <row r="16" spans="1:24" s="163" customFormat="1" ht="47.25" customHeight="1">
      <c r="A16" s="153">
        <v>4</v>
      </c>
      <c r="B16" s="153" t="s">
        <v>25</v>
      </c>
      <c r="C16" s="153">
        <v>52453</v>
      </c>
      <c r="D16" s="153">
        <v>23825</v>
      </c>
      <c r="E16" s="153">
        <v>10109</v>
      </c>
      <c r="F16" s="153">
        <v>18519</v>
      </c>
      <c r="G16" s="153">
        <f t="shared" si="0"/>
        <v>52453</v>
      </c>
      <c r="H16" s="153">
        <v>6350</v>
      </c>
      <c r="I16" s="153">
        <v>11611</v>
      </c>
      <c r="J16" s="153">
        <f>1866+3619+865</f>
        <v>6350</v>
      </c>
      <c r="K16" s="153">
        <v>865</v>
      </c>
      <c r="L16" s="153">
        <v>248839</v>
      </c>
      <c r="M16" s="154">
        <v>0.7594299999999999</v>
      </c>
      <c r="N16" s="154">
        <v>0.26546000000000003</v>
      </c>
      <c r="O16" s="154">
        <v>0.35194000000000003</v>
      </c>
      <c r="P16" s="155">
        <f t="shared" si="1"/>
        <v>1.37683</v>
      </c>
      <c r="Q16" s="162">
        <v>0.65</v>
      </c>
      <c r="R16" s="162">
        <v>0.14</v>
      </c>
      <c r="S16" s="153">
        <v>0</v>
      </c>
      <c r="T16" s="153">
        <v>206</v>
      </c>
      <c r="U16" s="154">
        <v>4</v>
      </c>
      <c r="V16" s="146">
        <f t="shared" si="2"/>
        <v>55.157862626468045</v>
      </c>
      <c r="W16" s="147">
        <f t="shared" si="3"/>
        <v>19.280521197242944</v>
      </c>
      <c r="X16" s="147">
        <f t="shared" si="4"/>
        <v>25.561616176289014</v>
      </c>
    </row>
    <row r="17" spans="1:24" s="147" customFormat="1" ht="47.25" customHeight="1">
      <c r="A17" s="153">
        <v>5</v>
      </c>
      <c r="B17" s="153" t="s">
        <v>26</v>
      </c>
      <c r="C17" s="153">
        <v>60998</v>
      </c>
      <c r="D17" s="153">
        <v>8842</v>
      </c>
      <c r="E17" s="153">
        <v>31790</v>
      </c>
      <c r="F17" s="153">
        <v>19633</v>
      </c>
      <c r="G17" s="153">
        <f t="shared" si="0"/>
        <v>60265</v>
      </c>
      <c r="H17" s="153">
        <v>12385</v>
      </c>
      <c r="I17" s="153">
        <v>10396</v>
      </c>
      <c r="J17" s="153">
        <f>4509+4736+2948</f>
        <v>12193</v>
      </c>
      <c r="K17" s="153">
        <v>2948</v>
      </c>
      <c r="L17" s="153">
        <v>222762</v>
      </c>
      <c r="M17" s="155">
        <v>0.42318</v>
      </c>
      <c r="N17" s="155">
        <v>1.58235</v>
      </c>
      <c r="O17" s="155">
        <v>1.02892</v>
      </c>
      <c r="P17" s="155">
        <f t="shared" si="1"/>
        <v>3.0344499999999996</v>
      </c>
      <c r="Q17" s="162">
        <v>1.34739</v>
      </c>
      <c r="R17" s="162">
        <v>0.10455</v>
      </c>
      <c r="S17" s="154">
        <v>0</v>
      </c>
      <c r="T17" s="154">
        <v>725</v>
      </c>
      <c r="U17" s="154">
        <v>2</v>
      </c>
      <c r="V17" s="146">
        <f t="shared" si="2"/>
        <v>13.945855097299347</v>
      </c>
      <c r="W17" s="147">
        <f t="shared" si="3"/>
        <v>52.14618794180164</v>
      </c>
      <c r="X17" s="147">
        <f t="shared" si="4"/>
        <v>33.907956960899014</v>
      </c>
    </row>
    <row r="18" spans="1:24" s="147" customFormat="1" ht="47.25" customHeight="1">
      <c r="A18" s="153">
        <v>6</v>
      </c>
      <c r="B18" s="153" t="s">
        <v>27</v>
      </c>
      <c r="C18" s="154">
        <v>40909</v>
      </c>
      <c r="D18" s="154">
        <v>16822</v>
      </c>
      <c r="E18" s="154">
        <v>13814</v>
      </c>
      <c r="F18" s="154">
        <v>10261</v>
      </c>
      <c r="G18" s="153">
        <f t="shared" si="0"/>
        <v>40897</v>
      </c>
      <c r="H18" s="154">
        <v>23979</v>
      </c>
      <c r="I18" s="153">
        <v>17129</v>
      </c>
      <c r="J18" s="154">
        <f>17679+3262</f>
        <v>20941</v>
      </c>
      <c r="K18" s="154">
        <v>3262</v>
      </c>
      <c r="L18" s="153">
        <v>367086</v>
      </c>
      <c r="M18" s="154">
        <v>1.62476</v>
      </c>
      <c r="N18" s="154">
        <v>0.76467</v>
      </c>
      <c r="O18" s="154">
        <v>0.8096699999999999</v>
      </c>
      <c r="P18" s="155">
        <f t="shared" si="1"/>
        <v>3.1990999999999996</v>
      </c>
      <c r="Q18" s="162">
        <v>1.32</v>
      </c>
      <c r="R18" s="155">
        <v>0.259</v>
      </c>
      <c r="S18" s="153">
        <v>0</v>
      </c>
      <c r="T18" s="153">
        <v>315</v>
      </c>
      <c r="U18" s="153">
        <v>35</v>
      </c>
      <c r="V18" s="146">
        <f t="shared" si="2"/>
        <v>50.78803413460036</v>
      </c>
      <c r="W18" s="147">
        <f t="shared" si="3"/>
        <v>23.90266012315964</v>
      </c>
      <c r="X18" s="147">
        <f t="shared" si="4"/>
        <v>25.309305742240007</v>
      </c>
    </row>
    <row r="19" spans="1:24" s="147" customFormat="1" ht="47.25" customHeight="1">
      <c r="A19" s="153">
        <v>7</v>
      </c>
      <c r="B19" s="153" t="s">
        <v>124</v>
      </c>
      <c r="C19" s="153">
        <v>39294</v>
      </c>
      <c r="D19" s="153">
        <v>7539</v>
      </c>
      <c r="E19" s="153">
        <v>16324</v>
      </c>
      <c r="F19" s="153">
        <v>15431</v>
      </c>
      <c r="G19" s="153">
        <f t="shared" si="0"/>
        <v>39294</v>
      </c>
      <c r="H19" s="153">
        <v>6249</v>
      </c>
      <c r="I19" s="153">
        <v>11375</v>
      </c>
      <c r="J19" s="153">
        <f>3766+2483</f>
        <v>6249</v>
      </c>
      <c r="K19" s="153">
        <v>2483</v>
      </c>
      <c r="L19" s="153">
        <v>243720</v>
      </c>
      <c r="M19" s="155">
        <v>0.12027</v>
      </c>
      <c r="N19" s="155">
        <v>0.17838</v>
      </c>
      <c r="O19" s="155">
        <v>0.19898</v>
      </c>
      <c r="P19" s="155">
        <f t="shared" si="1"/>
        <v>0.49763</v>
      </c>
      <c r="Q19" s="155">
        <v>0.27319</v>
      </c>
      <c r="R19" s="155">
        <v>0.07711</v>
      </c>
      <c r="S19" s="153">
        <v>0</v>
      </c>
      <c r="T19" s="153">
        <v>0</v>
      </c>
      <c r="U19" s="153">
        <v>0</v>
      </c>
      <c r="V19" s="146">
        <f t="shared" si="2"/>
        <v>24.168558969515505</v>
      </c>
      <c r="W19" s="147">
        <f t="shared" si="3"/>
        <v>35.84590961155879</v>
      </c>
      <c r="X19" s="147">
        <f t="shared" si="4"/>
        <v>39.98553141892571</v>
      </c>
    </row>
    <row r="20" spans="1:24" s="147" customFormat="1" ht="47.25" customHeight="1">
      <c r="A20" s="153">
        <v>8</v>
      </c>
      <c r="B20" s="153" t="s">
        <v>29</v>
      </c>
      <c r="C20" s="153">
        <v>58540</v>
      </c>
      <c r="D20" s="153">
        <v>18394</v>
      </c>
      <c r="E20" s="153">
        <v>20606</v>
      </c>
      <c r="F20" s="153">
        <v>19540</v>
      </c>
      <c r="G20" s="153">
        <f t="shared" si="0"/>
        <v>58540</v>
      </c>
      <c r="H20" s="153">
        <v>2599</v>
      </c>
      <c r="I20" s="153">
        <v>8712</v>
      </c>
      <c r="J20" s="153">
        <f>1715+578+306</f>
        <v>2599</v>
      </c>
      <c r="K20" s="153">
        <v>306</v>
      </c>
      <c r="L20" s="153">
        <v>186733</v>
      </c>
      <c r="M20" s="190">
        <v>0.33030000000000004</v>
      </c>
      <c r="N20" s="155">
        <v>0.20143999999999995</v>
      </c>
      <c r="O20" s="155">
        <v>0.37129</v>
      </c>
      <c r="P20" s="155">
        <f t="shared" si="1"/>
        <v>0.90303</v>
      </c>
      <c r="Q20" s="162">
        <v>0.72872</v>
      </c>
      <c r="R20" s="162">
        <v>0</v>
      </c>
      <c r="S20" s="154">
        <v>0</v>
      </c>
      <c r="T20" s="154">
        <v>189</v>
      </c>
      <c r="U20" s="154">
        <v>26</v>
      </c>
      <c r="V20" s="146">
        <f t="shared" si="2"/>
        <v>36.57685791169729</v>
      </c>
      <c r="W20" s="147">
        <f t="shared" si="3"/>
        <v>22.307121579570993</v>
      </c>
      <c r="X20" s="147">
        <f t="shared" si="4"/>
        <v>41.116020508731715</v>
      </c>
    </row>
    <row r="21" spans="1:24" s="147" customFormat="1" ht="47.25" customHeight="1">
      <c r="A21" s="153">
        <v>9</v>
      </c>
      <c r="B21" s="153" t="s">
        <v>30</v>
      </c>
      <c r="C21" s="153">
        <v>24986</v>
      </c>
      <c r="D21" s="153">
        <v>5981</v>
      </c>
      <c r="E21" s="153">
        <v>12141</v>
      </c>
      <c r="F21" s="153">
        <v>6675</v>
      </c>
      <c r="G21" s="153">
        <f t="shared" si="0"/>
        <v>24797</v>
      </c>
      <c r="H21" s="153">
        <v>10139</v>
      </c>
      <c r="I21" s="153">
        <v>1425</v>
      </c>
      <c r="J21" s="153">
        <f>3691+1118+5330</f>
        <v>10139</v>
      </c>
      <c r="K21" s="153">
        <v>5330</v>
      </c>
      <c r="L21" s="153">
        <v>88388</v>
      </c>
      <c r="M21" s="155">
        <v>0.30867</v>
      </c>
      <c r="N21" s="155">
        <v>0.6064</v>
      </c>
      <c r="O21" s="155">
        <v>0.28708999999999996</v>
      </c>
      <c r="P21" s="155">
        <f t="shared" si="1"/>
        <v>1.2021600000000001</v>
      </c>
      <c r="Q21" s="155">
        <v>0.57</v>
      </c>
      <c r="R21" s="155">
        <v>0.00298</v>
      </c>
      <c r="S21" s="153">
        <v>0</v>
      </c>
      <c r="T21" s="153">
        <v>179</v>
      </c>
      <c r="U21" s="153">
        <v>42</v>
      </c>
      <c r="V21" s="146">
        <f t="shared" si="2"/>
        <v>25.67628269115592</v>
      </c>
      <c r="W21" s="147">
        <f t="shared" si="3"/>
        <v>50.44253676715246</v>
      </c>
      <c r="X21" s="147">
        <f t="shared" si="4"/>
        <v>23.881180541691617</v>
      </c>
    </row>
    <row r="22" spans="1:24" s="147" customFormat="1" ht="47.25" customHeight="1">
      <c r="A22" s="153">
        <v>10</v>
      </c>
      <c r="B22" s="153" t="s">
        <v>31</v>
      </c>
      <c r="C22" s="153">
        <v>68606</v>
      </c>
      <c r="D22" s="153">
        <v>48485</v>
      </c>
      <c r="E22" s="153">
        <v>1004</v>
      </c>
      <c r="F22" s="153">
        <v>18261</v>
      </c>
      <c r="G22" s="153">
        <v>67750</v>
      </c>
      <c r="H22" s="153">
        <v>6840</v>
      </c>
      <c r="I22" s="153">
        <v>10679</v>
      </c>
      <c r="J22" s="153">
        <v>6790</v>
      </c>
      <c r="K22" s="153">
        <v>1032</v>
      </c>
      <c r="L22" s="153">
        <v>359452</v>
      </c>
      <c r="M22" s="155">
        <v>0.8861000000000001</v>
      </c>
      <c r="N22" s="155">
        <v>0.00284</v>
      </c>
      <c r="O22" s="155">
        <v>0.26605</v>
      </c>
      <c r="P22" s="155">
        <f t="shared" si="1"/>
        <v>1.1549900000000002</v>
      </c>
      <c r="Q22" s="162">
        <v>0.44</v>
      </c>
      <c r="R22" s="162">
        <v>0.023</v>
      </c>
      <c r="S22" s="153">
        <v>0</v>
      </c>
      <c r="T22" s="153">
        <v>353</v>
      </c>
      <c r="U22" s="154">
        <v>0</v>
      </c>
      <c r="V22" s="146">
        <f t="shared" si="2"/>
        <v>76.71927895479614</v>
      </c>
      <c r="W22" s="147">
        <f t="shared" si="3"/>
        <v>0.2458895748015134</v>
      </c>
      <c r="X22" s="147">
        <f t="shared" si="4"/>
        <v>23.034831470402338</v>
      </c>
    </row>
    <row r="23" spans="1:24" s="147" customFormat="1" ht="47.25" customHeight="1">
      <c r="A23" s="153">
        <v>11</v>
      </c>
      <c r="B23" s="153" t="s">
        <v>32</v>
      </c>
      <c r="C23" s="153">
        <v>26331</v>
      </c>
      <c r="D23" s="153">
        <v>3949</v>
      </c>
      <c r="E23" s="153">
        <v>15086</v>
      </c>
      <c r="F23" s="153">
        <v>7296</v>
      </c>
      <c r="G23" s="153">
        <f t="shared" si="0"/>
        <v>26331</v>
      </c>
      <c r="H23" s="153">
        <v>6426</v>
      </c>
      <c r="I23" s="153">
        <v>4517</v>
      </c>
      <c r="J23" s="153">
        <f>3918+2508</f>
        <v>6426</v>
      </c>
      <c r="K23" s="153">
        <v>2508</v>
      </c>
      <c r="L23" s="153">
        <v>96820</v>
      </c>
      <c r="M23" s="155">
        <v>0.20022</v>
      </c>
      <c r="N23" s="155">
        <v>0.62469</v>
      </c>
      <c r="O23" s="155">
        <v>0.51112</v>
      </c>
      <c r="P23" s="155">
        <f t="shared" si="1"/>
        <v>1.33603</v>
      </c>
      <c r="Q23" s="154">
        <v>0.31382</v>
      </c>
      <c r="R23" s="154">
        <v>0.27268000000000003</v>
      </c>
      <c r="S23" s="154">
        <v>0</v>
      </c>
      <c r="T23" s="154">
        <v>179.00035</v>
      </c>
      <c r="U23" s="154">
        <v>0</v>
      </c>
      <c r="V23" s="146">
        <f t="shared" si="2"/>
        <v>14.986190429855618</v>
      </c>
      <c r="W23" s="147">
        <f t="shared" si="3"/>
        <v>46.75718359617672</v>
      </c>
      <c r="X23" s="147">
        <f t="shared" si="4"/>
        <v>38.25662597396765</v>
      </c>
    </row>
    <row r="24" spans="1:24" s="147" customFormat="1" ht="51" customHeight="1">
      <c r="A24" s="153">
        <v>12</v>
      </c>
      <c r="B24" s="153" t="s">
        <v>33</v>
      </c>
      <c r="C24" s="153">
        <v>51625</v>
      </c>
      <c r="D24" s="153">
        <v>29922</v>
      </c>
      <c r="E24" s="153">
        <v>2727</v>
      </c>
      <c r="F24" s="153">
        <v>18976</v>
      </c>
      <c r="G24" s="153">
        <f t="shared" si="0"/>
        <v>51625</v>
      </c>
      <c r="H24" s="185">
        <v>7254</v>
      </c>
      <c r="I24" s="153">
        <v>5434</v>
      </c>
      <c r="J24" s="154">
        <f>4891+895+1468</f>
        <v>7254</v>
      </c>
      <c r="K24" s="154">
        <v>1468</v>
      </c>
      <c r="L24" s="153">
        <v>116424</v>
      </c>
      <c r="M24" s="154">
        <v>0.5307900000000001</v>
      </c>
      <c r="N24" s="154">
        <v>0.013720000000000001</v>
      </c>
      <c r="O24" s="154">
        <v>0.49239999999999995</v>
      </c>
      <c r="P24" s="155">
        <f t="shared" si="1"/>
        <v>1.03691</v>
      </c>
      <c r="Q24" s="162">
        <v>0.44</v>
      </c>
      <c r="R24" s="162">
        <v>0.34</v>
      </c>
      <c r="S24" s="153">
        <v>0</v>
      </c>
      <c r="T24" s="153">
        <v>80</v>
      </c>
      <c r="U24" s="153">
        <v>0</v>
      </c>
      <c r="V24" s="146">
        <f t="shared" si="2"/>
        <v>51.189592153610256</v>
      </c>
      <c r="W24" s="147">
        <f t="shared" si="3"/>
        <v>1.3231620873557013</v>
      </c>
      <c r="X24" s="147">
        <f t="shared" si="4"/>
        <v>47.487245759034046</v>
      </c>
    </row>
    <row r="25" spans="1:24" s="160" customFormat="1" ht="53.25" customHeight="1">
      <c r="A25" s="153">
        <v>13</v>
      </c>
      <c r="B25" s="153" t="s">
        <v>34</v>
      </c>
      <c r="C25" s="153">
        <v>58642</v>
      </c>
      <c r="D25" s="153">
        <v>34782</v>
      </c>
      <c r="E25" s="153">
        <v>4355</v>
      </c>
      <c r="F25" s="153">
        <v>19505</v>
      </c>
      <c r="G25" s="153">
        <f t="shared" si="0"/>
        <v>58642</v>
      </c>
      <c r="H25" s="153">
        <v>11953</v>
      </c>
      <c r="I25" s="153">
        <v>5426</v>
      </c>
      <c r="J25" s="153">
        <f>7023+4930</f>
        <v>11953</v>
      </c>
      <c r="K25" s="153">
        <v>4930</v>
      </c>
      <c r="L25" s="153">
        <v>116159</v>
      </c>
      <c r="M25" s="155">
        <v>0.71721</v>
      </c>
      <c r="N25" s="155">
        <v>0.055150000000000005</v>
      </c>
      <c r="O25" s="155">
        <v>0.41338</v>
      </c>
      <c r="P25" s="155">
        <f t="shared" si="1"/>
        <v>1.18574</v>
      </c>
      <c r="Q25" s="162">
        <v>0.43338000000000004</v>
      </c>
      <c r="R25" s="162">
        <v>0.15</v>
      </c>
      <c r="S25" s="154">
        <v>0</v>
      </c>
      <c r="T25" s="154">
        <v>271</v>
      </c>
      <c r="U25" s="154">
        <v>5</v>
      </c>
      <c r="V25" s="146">
        <f t="shared" si="2"/>
        <v>60.48627861082531</v>
      </c>
      <c r="W25" s="147">
        <f t="shared" si="3"/>
        <v>4.651103951962488</v>
      </c>
      <c r="X25" s="147">
        <f t="shared" si="4"/>
        <v>34.86261743721221</v>
      </c>
    </row>
    <row r="26" spans="1:24" s="161" customFormat="1" ht="47.25" customHeight="1">
      <c r="A26" s="153"/>
      <c r="B26" s="153" t="s">
        <v>35</v>
      </c>
      <c r="C26" s="153">
        <f aca="true" t="shared" si="5" ref="C26:P26">SUM(C13:C25)</f>
        <v>648555</v>
      </c>
      <c r="D26" s="153">
        <f t="shared" si="5"/>
        <v>276056</v>
      </c>
      <c r="E26" s="153">
        <f t="shared" si="5"/>
        <v>158379</v>
      </c>
      <c r="F26" s="153">
        <f t="shared" si="5"/>
        <v>210382</v>
      </c>
      <c r="G26" s="153">
        <f t="shared" si="5"/>
        <v>644817</v>
      </c>
      <c r="H26" s="153">
        <f t="shared" si="5"/>
        <v>134544</v>
      </c>
      <c r="I26" s="153">
        <f t="shared" si="5"/>
        <v>111752</v>
      </c>
      <c r="J26" s="153">
        <f t="shared" si="5"/>
        <v>131264</v>
      </c>
      <c r="K26" s="153">
        <f t="shared" si="5"/>
        <v>39608</v>
      </c>
      <c r="L26" s="153">
        <f t="shared" si="5"/>
        <v>2667314</v>
      </c>
      <c r="M26" s="155">
        <f t="shared" si="5"/>
        <v>9.7404119</v>
      </c>
      <c r="N26" s="155">
        <f t="shared" si="5"/>
        <v>6.1141632999999995</v>
      </c>
      <c r="O26" s="155">
        <f t="shared" si="5"/>
        <v>7.4256948</v>
      </c>
      <c r="P26" s="155">
        <f t="shared" si="5"/>
        <v>23.28027</v>
      </c>
      <c r="Q26" s="155">
        <f>SUM(Q13:Q25)</f>
        <v>9.837126099999999</v>
      </c>
      <c r="R26" s="155">
        <f>SUM(R13:R25)</f>
        <v>2.3203548</v>
      </c>
      <c r="S26" s="153">
        <f>SUM(S13:S25)</f>
        <v>0</v>
      </c>
      <c r="T26" s="153">
        <f>SUM(T13:T25)</f>
        <v>3197.00035</v>
      </c>
      <c r="U26" s="153">
        <f>SUM(U13:U25)</f>
        <v>211</v>
      </c>
      <c r="V26" s="146">
        <f t="shared" si="2"/>
        <v>41.83977204731732</v>
      </c>
      <c r="W26" s="147">
        <f t="shared" si="3"/>
        <v>26.26328345848222</v>
      </c>
      <c r="X26" s="147">
        <f t="shared" si="4"/>
        <v>31.89694449420045</v>
      </c>
    </row>
    <row r="27" spans="1:23" s="104" customFormat="1" ht="36" customHeight="1">
      <c r="A27" s="151"/>
      <c r="B27" s="151"/>
      <c r="I27" s="185"/>
      <c r="L27" s="185"/>
      <c r="V27" s="152">
        <f>V26+W26+X26</f>
        <v>100</v>
      </c>
      <c r="W27" s="104">
        <f>Q26*100/P26</f>
        <v>42.255206232573755</v>
      </c>
    </row>
    <row r="28" spans="1:21" s="104" customFormat="1" ht="24.75" customHeight="1">
      <c r="A28" s="151"/>
      <c r="I28" s="185"/>
      <c r="L28" s="185"/>
      <c r="M28" s="152"/>
      <c r="N28" s="152"/>
      <c r="O28" s="152"/>
      <c r="P28" s="152"/>
      <c r="Q28" s="152"/>
      <c r="R28" s="152"/>
      <c r="S28" s="152"/>
      <c r="T28" s="152"/>
      <c r="U28" s="152"/>
    </row>
    <row r="29" spans="1:21" s="104" customFormat="1" ht="32.25" customHeight="1">
      <c r="A29" s="151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156"/>
      <c r="M29" s="130"/>
      <c r="N29" s="130"/>
      <c r="O29" s="151"/>
      <c r="P29" s="322" t="s">
        <v>120</v>
      </c>
      <c r="Q29" s="322"/>
      <c r="R29" s="322"/>
      <c r="S29" s="322"/>
      <c r="T29" s="322"/>
      <c r="U29" s="322"/>
    </row>
    <row r="30" spans="2:21" s="131" customFormat="1" ht="26.25" customHeight="1"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9" t="s">
        <v>121</v>
      </c>
      <c r="Q30" s="319"/>
      <c r="R30" s="319"/>
      <c r="S30" s="319"/>
      <c r="T30" s="319"/>
      <c r="U30" s="319"/>
    </row>
    <row r="31" spans="1:21" s="131" customFormat="1" ht="26.25" customHeight="1">
      <c r="A31" s="111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2" t="s">
        <v>106</v>
      </c>
      <c r="Q31" s="312"/>
      <c r="R31" s="312"/>
      <c r="S31" s="312"/>
      <c r="T31" s="312"/>
      <c r="U31" s="312"/>
    </row>
    <row r="32" spans="1:21" s="131" customFormat="1" ht="24" customHeight="1">
      <c r="A32" s="111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3" t="s">
        <v>122</v>
      </c>
      <c r="Q32" s="313"/>
      <c r="R32" s="313"/>
      <c r="S32" s="313"/>
      <c r="T32" s="313"/>
      <c r="U32" s="313"/>
    </row>
    <row r="33" spans="1:21" s="131" customFormat="1" ht="19.5" customHeight="1">
      <c r="A33" s="111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2" t="s">
        <v>108</v>
      </c>
      <c r="Q33" s="312"/>
      <c r="R33" s="312"/>
      <c r="S33" s="312"/>
      <c r="T33" s="312"/>
      <c r="U33" s="312"/>
    </row>
    <row r="34" spans="1:21" s="131" customFormat="1" ht="21" customHeight="1">
      <c r="A34" s="111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111"/>
      <c r="R34" s="136"/>
      <c r="S34" s="125"/>
      <c r="T34" s="125"/>
      <c r="U34" s="111"/>
    </row>
    <row r="35" spans="2:21" ht="33" customHeight="1">
      <c r="B35" s="134"/>
      <c r="C35" s="95"/>
      <c r="D35" s="95"/>
      <c r="E35" s="95"/>
      <c r="F35" s="95"/>
      <c r="G35" s="95"/>
      <c r="H35" s="95"/>
      <c r="I35" s="186"/>
      <c r="J35" s="109"/>
      <c r="K35" s="109"/>
      <c r="L35" s="186"/>
      <c r="M35" s="95"/>
      <c r="N35" s="95"/>
      <c r="O35" s="95"/>
      <c r="P35" s="95"/>
      <c r="Q35" s="95"/>
      <c r="R35" s="95"/>
      <c r="S35" s="95"/>
      <c r="T35" s="95"/>
      <c r="U35" s="95"/>
    </row>
    <row r="36" spans="1:21" s="93" customFormat="1" ht="46.5" customHeight="1">
      <c r="A36" s="135"/>
      <c r="B36" s="135"/>
      <c r="C36" s="96"/>
      <c r="D36" s="96"/>
      <c r="E36" s="96"/>
      <c r="F36" s="96"/>
      <c r="G36" s="96"/>
      <c r="H36" s="96"/>
      <c r="I36" s="187"/>
      <c r="J36" s="110"/>
      <c r="K36" s="110"/>
      <c r="L36" s="187"/>
      <c r="M36" s="96"/>
      <c r="N36" s="96"/>
      <c r="O36" s="96"/>
      <c r="P36" s="96"/>
      <c r="Q36" s="97"/>
      <c r="R36" s="96"/>
      <c r="S36" s="96"/>
      <c r="T36" s="96"/>
      <c r="U36" s="96"/>
    </row>
    <row r="37" ht="99.75" customHeight="1">
      <c r="F37" s="99"/>
    </row>
  </sheetData>
  <sheetProtection/>
  <mergeCells count="38"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9:U29"/>
    <mergeCell ref="T8:T9"/>
    <mergeCell ref="U8:U9"/>
    <mergeCell ref="U10:U11"/>
    <mergeCell ref="S10:S11"/>
    <mergeCell ref="P30:U30"/>
    <mergeCell ref="M8:Q8"/>
    <mergeCell ref="K8:K9"/>
    <mergeCell ref="C10:C11"/>
    <mergeCell ref="H10:H11"/>
    <mergeCell ref="J8:J9"/>
    <mergeCell ref="I8:I9"/>
    <mergeCell ref="B29:K29"/>
    <mergeCell ref="T10:T11"/>
    <mergeCell ref="D10:G10"/>
    <mergeCell ref="P31:U31"/>
    <mergeCell ref="P32:U32"/>
    <mergeCell ref="P33:U33"/>
    <mergeCell ref="S3:T3"/>
    <mergeCell ref="B30:O33"/>
    <mergeCell ref="B34:P34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47"/>
  <sheetViews>
    <sheetView view="pageBreakPreview" zoomScale="70" zoomScaleNormal="55" zoomScaleSheetLayoutView="70" zoomScalePageLayoutView="0" workbookViewId="0" topLeftCell="A1">
      <pane ySplit="8" topLeftCell="A27" activePane="bottomLeft" state="frozen"/>
      <selection pane="topLeft" activeCell="A1" sqref="A1"/>
      <selection pane="bottomLeft" activeCell="L29" sqref="L29"/>
    </sheetView>
  </sheetViews>
  <sheetFormatPr defaultColWidth="9.140625" defaultRowHeight="15"/>
  <cols>
    <col min="1" max="1" width="5.57421875" style="191" bestFit="1" customWidth="1"/>
    <col min="2" max="2" width="21.7109375" style="258" bestFit="1" customWidth="1"/>
    <col min="3" max="3" width="20.421875" style="179" bestFit="1" customWidth="1"/>
    <col min="4" max="4" width="8.7109375" style="179" customWidth="1"/>
    <col min="5" max="5" width="8.00390625" style="179" customWidth="1"/>
    <col min="6" max="6" width="20.00390625" style="179" customWidth="1"/>
    <col min="7" max="7" width="12.00390625" style="179" customWidth="1"/>
    <col min="8" max="8" width="12.140625" style="179" customWidth="1"/>
    <col min="9" max="9" width="18.28125" style="179" customWidth="1"/>
    <col min="10" max="10" width="15.421875" style="179" customWidth="1"/>
    <col min="11" max="11" width="17.57421875" style="179" customWidth="1"/>
    <col min="12" max="12" width="19.140625" style="179" bestFit="1" customWidth="1"/>
    <col min="13" max="13" width="14.8515625" style="179" bestFit="1" customWidth="1"/>
    <col min="14" max="14" width="22.00390625" style="179" bestFit="1" customWidth="1"/>
    <col min="15" max="15" width="17.421875" style="179" bestFit="1" customWidth="1"/>
    <col min="16" max="16" width="16.421875" style="179" customWidth="1"/>
    <col min="17" max="17" width="0.85546875" style="191" customWidth="1"/>
    <col min="18" max="18" width="2.7109375" style="192" customWidth="1"/>
    <col min="19" max="163" width="9.140625" style="192" customWidth="1"/>
    <col min="164" max="16384" width="9.140625" style="191" customWidth="1"/>
  </cols>
  <sheetData>
    <row r="1" spans="1:16" ht="31.5" customHeight="1">
      <c r="A1" s="332" t="s">
        <v>123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16" ht="15" customHeight="1">
      <c r="A2" s="193"/>
      <c r="B2" s="193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P2" s="167"/>
    </row>
    <row r="3" spans="1:16" ht="17.25" customHeight="1">
      <c r="A3" s="333" t="s">
        <v>36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ht="20.25" customHeight="1">
      <c r="A4" s="334" t="s">
        <v>144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1:163" s="195" customFormat="1" ht="45.75" customHeight="1">
      <c r="A5" s="194"/>
      <c r="C5" s="168"/>
      <c r="D5" s="168"/>
      <c r="E5" s="168"/>
      <c r="F5" s="168"/>
      <c r="G5" s="168"/>
      <c r="H5" s="168"/>
      <c r="I5" s="168"/>
      <c r="J5" s="168"/>
      <c r="P5" s="196"/>
      <c r="Q5" s="197"/>
      <c r="R5" s="198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</row>
    <row r="6" spans="1:163" s="200" customFormat="1" ht="88.5" customHeight="1">
      <c r="A6" s="330" t="s">
        <v>0</v>
      </c>
      <c r="B6" s="330" t="s">
        <v>38</v>
      </c>
      <c r="C6" s="330" t="s">
        <v>138</v>
      </c>
      <c r="D6" s="330" t="s">
        <v>39</v>
      </c>
      <c r="E6" s="330"/>
      <c r="F6" s="330" t="s">
        <v>100</v>
      </c>
      <c r="G6" s="330"/>
      <c r="H6" s="330" t="s">
        <v>40</v>
      </c>
      <c r="I6" s="330" t="s">
        <v>142</v>
      </c>
      <c r="J6" s="330" t="s">
        <v>48</v>
      </c>
      <c r="K6" s="330" t="s">
        <v>134</v>
      </c>
      <c r="L6" s="330"/>
      <c r="M6" s="330"/>
      <c r="N6" s="330"/>
      <c r="O6" s="330"/>
      <c r="P6" s="330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</row>
    <row r="7" spans="1:163" s="200" customFormat="1" ht="46.5" customHeight="1">
      <c r="A7" s="330"/>
      <c r="B7" s="330"/>
      <c r="C7" s="330"/>
      <c r="D7" s="331" t="s">
        <v>41</v>
      </c>
      <c r="E7" s="331" t="s">
        <v>42</v>
      </c>
      <c r="F7" s="329" t="s">
        <v>41</v>
      </c>
      <c r="G7" s="329" t="s">
        <v>42</v>
      </c>
      <c r="H7" s="330"/>
      <c r="I7" s="330"/>
      <c r="J7" s="330"/>
      <c r="K7" s="330" t="s">
        <v>43</v>
      </c>
      <c r="L7" s="330" t="s">
        <v>44</v>
      </c>
      <c r="M7" s="330" t="s">
        <v>45</v>
      </c>
      <c r="N7" s="330" t="s">
        <v>49</v>
      </c>
      <c r="O7" s="330"/>
      <c r="P7" s="335" t="s">
        <v>143</v>
      </c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</row>
    <row r="8" spans="1:163" s="200" customFormat="1" ht="37.5" customHeight="1">
      <c r="A8" s="330"/>
      <c r="B8" s="330"/>
      <c r="C8" s="330"/>
      <c r="D8" s="331"/>
      <c r="E8" s="331"/>
      <c r="F8" s="329"/>
      <c r="G8" s="329"/>
      <c r="H8" s="330"/>
      <c r="I8" s="330"/>
      <c r="J8" s="330"/>
      <c r="K8" s="330"/>
      <c r="L8" s="330"/>
      <c r="M8" s="330"/>
      <c r="N8" s="169" t="s">
        <v>50</v>
      </c>
      <c r="O8" s="169" t="s">
        <v>51</v>
      </c>
      <c r="P8" s="335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</row>
    <row r="9" spans="1:163" s="195" customFormat="1" ht="18" customHeight="1">
      <c r="A9" s="202"/>
      <c r="B9" s="203">
        <v>1</v>
      </c>
      <c r="C9" s="170">
        <v>2</v>
      </c>
      <c r="D9" s="170">
        <v>3</v>
      </c>
      <c r="E9" s="170">
        <v>4</v>
      </c>
      <c r="F9" s="170">
        <v>5</v>
      </c>
      <c r="G9" s="170">
        <v>6</v>
      </c>
      <c r="H9" s="170">
        <v>7</v>
      </c>
      <c r="I9" s="170">
        <v>8</v>
      </c>
      <c r="J9" s="170">
        <v>9</v>
      </c>
      <c r="K9" s="170">
        <v>10</v>
      </c>
      <c r="L9" s="170">
        <v>11</v>
      </c>
      <c r="M9" s="170">
        <v>12</v>
      </c>
      <c r="N9" s="170">
        <v>13</v>
      </c>
      <c r="O9" s="170">
        <v>14</v>
      </c>
      <c r="P9" s="170">
        <v>15</v>
      </c>
      <c r="Q9" s="201"/>
      <c r="R9" s="201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</row>
    <row r="10" spans="1:164" s="210" customFormat="1" ht="30.75" customHeight="1">
      <c r="A10" s="204">
        <v>1</v>
      </c>
      <c r="B10" s="204" t="s">
        <v>22</v>
      </c>
      <c r="C10" s="171">
        <v>20.02</v>
      </c>
      <c r="D10" s="204"/>
      <c r="E10" s="204"/>
      <c r="F10" s="166">
        <v>506.45038</v>
      </c>
      <c r="G10" s="205"/>
      <c r="H10" s="206">
        <v>1.86473</v>
      </c>
      <c r="I10" s="166">
        <f>SUM(C10:H10)</f>
        <v>528.33511</v>
      </c>
      <c r="J10" s="166">
        <v>226.1025</v>
      </c>
      <c r="K10" s="166">
        <v>289.19084</v>
      </c>
      <c r="L10" s="166">
        <v>21.0878</v>
      </c>
      <c r="M10" s="166">
        <v>123.73711</v>
      </c>
      <c r="N10" s="166">
        <v>9.97015</v>
      </c>
      <c r="O10" s="166">
        <v>4.0863700000000005</v>
      </c>
      <c r="P10" s="166">
        <f>SUM(K10:O10)</f>
        <v>448.07227</v>
      </c>
      <c r="Q10" s="207"/>
      <c r="R10" s="207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9"/>
    </row>
    <row r="11" spans="1:18" s="213" customFormat="1" ht="30.75" customHeight="1">
      <c r="A11" s="204">
        <v>2</v>
      </c>
      <c r="B11" s="204" t="s">
        <v>23</v>
      </c>
      <c r="C11" s="171">
        <v>52.31</v>
      </c>
      <c r="D11" s="204"/>
      <c r="E11" s="204"/>
      <c r="F11" s="166">
        <v>704.60117</v>
      </c>
      <c r="G11" s="204"/>
      <c r="H11" s="211">
        <v>2.11748</v>
      </c>
      <c r="I11" s="166">
        <f aca="true" t="shared" si="0" ref="I11:I21">SUM(C11:H11)</f>
        <v>759.0286500000001</v>
      </c>
      <c r="J11" s="166">
        <v>262.3625</v>
      </c>
      <c r="K11" s="166">
        <v>384.8248500000001</v>
      </c>
      <c r="L11" s="166">
        <v>29.41103</v>
      </c>
      <c r="M11" s="166">
        <v>199.05324000000005</v>
      </c>
      <c r="N11" s="166">
        <v>11.18299</v>
      </c>
      <c r="O11" s="166">
        <v>5.170590000000001</v>
      </c>
      <c r="P11" s="166">
        <f>SUM(K11:O11)</f>
        <v>629.6427000000001</v>
      </c>
      <c r="Q11" s="212"/>
      <c r="R11" s="212"/>
    </row>
    <row r="12" spans="1:18" s="208" customFormat="1" ht="30.75" customHeight="1">
      <c r="A12" s="204">
        <v>3</v>
      </c>
      <c r="B12" s="204" t="s">
        <v>24</v>
      </c>
      <c r="C12" s="171">
        <v>101.11</v>
      </c>
      <c r="D12" s="204"/>
      <c r="E12" s="204"/>
      <c r="F12" s="166">
        <v>831.20444</v>
      </c>
      <c r="G12" s="205"/>
      <c r="H12" s="206">
        <v>1.29</v>
      </c>
      <c r="I12" s="166">
        <f t="shared" si="0"/>
        <v>933.60444</v>
      </c>
      <c r="J12" s="166">
        <v>866.9995</v>
      </c>
      <c r="K12" s="166">
        <v>558.71856</v>
      </c>
      <c r="L12" s="166">
        <v>30.90608</v>
      </c>
      <c r="M12" s="166">
        <v>161.64219</v>
      </c>
      <c r="N12" s="166">
        <v>13.51608</v>
      </c>
      <c r="O12" s="166">
        <v>5.76721</v>
      </c>
      <c r="P12" s="166">
        <f>SUM(K12:O12)</f>
        <v>770.55012</v>
      </c>
      <c r="Q12" s="207"/>
      <c r="R12" s="207"/>
    </row>
    <row r="13" spans="1:18" s="215" customFormat="1" ht="30.75" customHeight="1">
      <c r="A13" s="204">
        <v>4</v>
      </c>
      <c r="B13" s="204" t="s">
        <v>25</v>
      </c>
      <c r="C13" s="171">
        <v>40.2</v>
      </c>
      <c r="D13" s="204"/>
      <c r="E13" s="204"/>
      <c r="F13" s="166">
        <v>1512.13425</v>
      </c>
      <c r="G13" s="205"/>
      <c r="H13" s="206">
        <v>4.24</v>
      </c>
      <c r="I13" s="166">
        <f t="shared" si="0"/>
        <v>1556.5742500000001</v>
      </c>
      <c r="J13" s="166">
        <v>497.96375</v>
      </c>
      <c r="K13" s="166">
        <v>988.5536399999999</v>
      </c>
      <c r="L13" s="166">
        <v>68.7189</v>
      </c>
      <c r="M13" s="166">
        <v>254.09298</v>
      </c>
      <c r="N13" s="166">
        <v>12.084290000000003</v>
      </c>
      <c r="O13" s="166">
        <v>9.327710000000002</v>
      </c>
      <c r="P13" s="166">
        <f aca="true" t="shared" si="1" ref="P13:P24">SUM(K13:O13)</f>
        <v>1332.7775199999999</v>
      </c>
      <c r="Q13" s="214"/>
      <c r="R13" s="207"/>
    </row>
    <row r="14" spans="1:18" s="208" customFormat="1" ht="30.75" customHeight="1">
      <c r="A14" s="204">
        <v>5</v>
      </c>
      <c r="B14" s="204" t="s">
        <v>26</v>
      </c>
      <c r="C14" s="171">
        <v>58.34</v>
      </c>
      <c r="D14" s="204"/>
      <c r="E14" s="204"/>
      <c r="F14" s="166">
        <v>866.67451</v>
      </c>
      <c r="G14" s="205"/>
      <c r="H14" s="206">
        <v>2.8028699999999995</v>
      </c>
      <c r="I14" s="166">
        <f t="shared" si="0"/>
        <v>927.8173800000001</v>
      </c>
      <c r="J14" s="166">
        <v>445.5375</v>
      </c>
      <c r="K14" s="166">
        <v>520.2467600000001</v>
      </c>
      <c r="L14" s="166">
        <v>46.85014</v>
      </c>
      <c r="M14" s="166">
        <v>132.28448</v>
      </c>
      <c r="N14" s="166">
        <v>12.327419999999998</v>
      </c>
      <c r="O14" s="166">
        <v>10.11503</v>
      </c>
      <c r="P14" s="166">
        <f>SUM(K14:O14)</f>
        <v>721.8238300000002</v>
      </c>
      <c r="Q14" s="207"/>
      <c r="R14" s="207"/>
    </row>
    <row r="15" spans="1:18" s="213" customFormat="1" ht="30.75" customHeight="1">
      <c r="A15" s="204">
        <v>6</v>
      </c>
      <c r="B15" s="204" t="s">
        <v>27</v>
      </c>
      <c r="C15" s="171">
        <v>30.75</v>
      </c>
      <c r="D15" s="204"/>
      <c r="E15" s="204"/>
      <c r="F15" s="166">
        <v>952.48678</v>
      </c>
      <c r="G15" s="204"/>
      <c r="H15" s="206">
        <v>2.8434099999999995</v>
      </c>
      <c r="I15" s="166">
        <f t="shared" si="0"/>
        <v>986.0801899999999</v>
      </c>
      <c r="J15" s="166">
        <v>734.1625</v>
      </c>
      <c r="K15" s="166">
        <v>473.00950000000006</v>
      </c>
      <c r="L15" s="166">
        <v>40.52391</v>
      </c>
      <c r="M15" s="166">
        <v>270.28083999999996</v>
      </c>
      <c r="N15" s="166">
        <v>10.155999999999999</v>
      </c>
      <c r="O15" s="166">
        <v>7.95624</v>
      </c>
      <c r="P15" s="166">
        <f t="shared" si="1"/>
        <v>801.9264899999998</v>
      </c>
      <c r="Q15" s="212"/>
      <c r="R15" s="212"/>
    </row>
    <row r="16" spans="1:18" s="215" customFormat="1" ht="30.75" customHeight="1">
      <c r="A16" s="204">
        <v>7</v>
      </c>
      <c r="B16" s="204" t="s">
        <v>124</v>
      </c>
      <c r="C16" s="171">
        <v>8.22</v>
      </c>
      <c r="D16" s="204"/>
      <c r="E16" s="204"/>
      <c r="F16" s="166">
        <v>466.60143</v>
      </c>
      <c r="G16" s="205"/>
      <c r="H16" s="206">
        <v>0.85625</v>
      </c>
      <c r="I16" s="166">
        <f t="shared" si="0"/>
        <v>475.67768</v>
      </c>
      <c r="J16" s="166">
        <v>487.45</v>
      </c>
      <c r="K16" s="216">
        <v>304.92810000000003</v>
      </c>
      <c r="L16" s="217">
        <v>27.783759999999997</v>
      </c>
      <c r="M16" s="217">
        <v>34.56181</v>
      </c>
      <c r="N16" s="217">
        <v>4.185989999999999</v>
      </c>
      <c r="O16" s="217">
        <v>9.627650000000001</v>
      </c>
      <c r="P16" s="166">
        <f t="shared" si="1"/>
        <v>381.08731</v>
      </c>
      <c r="Q16" s="214"/>
      <c r="R16" s="207"/>
    </row>
    <row r="17" spans="1:18" s="208" customFormat="1" ht="30.75" customHeight="1">
      <c r="A17" s="204">
        <v>8</v>
      </c>
      <c r="B17" s="204" t="s">
        <v>29</v>
      </c>
      <c r="C17" s="171">
        <v>48.13</v>
      </c>
      <c r="D17" s="204"/>
      <c r="E17" s="204"/>
      <c r="F17" s="166">
        <v>402.7251</v>
      </c>
      <c r="G17" s="205"/>
      <c r="H17" s="206">
        <v>1.2941099999999999</v>
      </c>
      <c r="I17" s="166">
        <f t="shared" si="0"/>
        <v>452.14921</v>
      </c>
      <c r="J17" s="166">
        <v>366.32</v>
      </c>
      <c r="K17" s="166">
        <v>182.19056</v>
      </c>
      <c r="L17" s="166">
        <v>17.23955</v>
      </c>
      <c r="M17" s="166">
        <v>62.1812</v>
      </c>
      <c r="N17" s="166">
        <v>7.3239</v>
      </c>
      <c r="O17" s="166">
        <v>3.0036099999999992</v>
      </c>
      <c r="P17" s="166">
        <f t="shared" si="1"/>
        <v>271.93881999999996</v>
      </c>
      <c r="Q17" s="207"/>
      <c r="R17" s="207"/>
    </row>
    <row r="18" spans="1:18" s="224" customFormat="1" ht="30.75" customHeight="1">
      <c r="A18" s="218">
        <v>9</v>
      </c>
      <c r="B18" s="218" t="s">
        <v>30</v>
      </c>
      <c r="C18" s="172">
        <v>17.93</v>
      </c>
      <c r="D18" s="218"/>
      <c r="E18" s="218"/>
      <c r="F18" s="166">
        <v>230.73651</v>
      </c>
      <c r="G18" s="219"/>
      <c r="H18" s="220">
        <v>0.84</v>
      </c>
      <c r="I18" s="166">
        <f t="shared" si="0"/>
        <v>249.50651000000002</v>
      </c>
      <c r="J18" s="221">
        <v>176.7625</v>
      </c>
      <c r="K18" s="222">
        <v>158.76055</v>
      </c>
      <c r="L18" s="222">
        <v>10.785300000000001</v>
      </c>
      <c r="M18" s="222">
        <v>26.032069999999997</v>
      </c>
      <c r="N18" s="222">
        <v>5.60722</v>
      </c>
      <c r="O18" s="222">
        <v>2.9363799999999998</v>
      </c>
      <c r="P18" s="166">
        <f t="shared" si="1"/>
        <v>204.12152000000003</v>
      </c>
      <c r="Q18" s="223"/>
      <c r="R18" s="207"/>
    </row>
    <row r="19" spans="1:164" s="217" customFormat="1" ht="30.75" customHeight="1">
      <c r="A19" s="204">
        <v>10</v>
      </c>
      <c r="B19" s="204" t="s">
        <v>31</v>
      </c>
      <c r="C19" s="171">
        <v>81.67</v>
      </c>
      <c r="D19" s="204"/>
      <c r="E19" s="204"/>
      <c r="F19" s="166">
        <v>677.9344</v>
      </c>
      <c r="G19" s="204"/>
      <c r="H19" s="206">
        <v>1.4644300000000001</v>
      </c>
      <c r="I19" s="166">
        <f t="shared" si="0"/>
        <v>761.0688299999999</v>
      </c>
      <c r="J19" s="166">
        <v>891.22923</v>
      </c>
      <c r="K19" s="166">
        <v>310.04963999999995</v>
      </c>
      <c r="L19" s="166">
        <v>19.95724</v>
      </c>
      <c r="M19" s="166">
        <v>121.85954</v>
      </c>
      <c r="N19" s="166">
        <v>3.0150399999999995</v>
      </c>
      <c r="O19" s="166">
        <v>4.5073</v>
      </c>
      <c r="P19" s="166">
        <f t="shared" si="1"/>
        <v>459.38875999999993</v>
      </c>
      <c r="Q19" s="212"/>
      <c r="R19" s="212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3"/>
      <c r="FF19" s="213"/>
      <c r="FG19" s="213"/>
      <c r="FH19" s="225"/>
    </row>
    <row r="20" spans="1:18" s="215" customFormat="1" ht="30.75" customHeight="1">
      <c r="A20" s="226">
        <v>11</v>
      </c>
      <c r="B20" s="226" t="s">
        <v>32</v>
      </c>
      <c r="C20" s="173">
        <v>18.16</v>
      </c>
      <c r="D20" s="226"/>
      <c r="E20" s="226"/>
      <c r="F20" s="166">
        <v>243.09251</v>
      </c>
      <c r="G20" s="227"/>
      <c r="H20" s="206">
        <v>0.94115</v>
      </c>
      <c r="I20" s="166">
        <f t="shared" si="0"/>
        <v>262.19366</v>
      </c>
      <c r="J20" s="228">
        <v>193.65</v>
      </c>
      <c r="K20" s="222">
        <v>144.45074</v>
      </c>
      <c r="L20" s="222">
        <v>11.16895</v>
      </c>
      <c r="M20" s="222">
        <v>39.82749</v>
      </c>
      <c r="N20" s="222">
        <v>0.6787799999999999</v>
      </c>
      <c r="O20" s="222">
        <v>1.4080199999999998</v>
      </c>
      <c r="P20" s="166">
        <f t="shared" si="1"/>
        <v>197.53397999999999</v>
      </c>
      <c r="Q20" s="214"/>
      <c r="R20" s="207"/>
    </row>
    <row r="21" spans="1:18" s="208" customFormat="1" ht="30.75" customHeight="1">
      <c r="A21" s="204">
        <v>12</v>
      </c>
      <c r="B21" s="204" t="s">
        <v>33</v>
      </c>
      <c r="C21" s="171">
        <v>15.1</v>
      </c>
      <c r="D21" s="204"/>
      <c r="E21" s="204"/>
      <c r="F21" s="166">
        <v>282.2</v>
      </c>
      <c r="G21" s="205"/>
      <c r="H21" s="206">
        <v>1.94</v>
      </c>
      <c r="I21" s="166">
        <f t="shared" si="0"/>
        <v>299.24</v>
      </c>
      <c r="J21" s="166">
        <v>233.7125</v>
      </c>
      <c r="K21" s="166">
        <v>138.30939999999998</v>
      </c>
      <c r="L21" s="166">
        <v>10.80236</v>
      </c>
      <c r="M21" s="166">
        <v>52.74587</v>
      </c>
      <c r="N21" s="166">
        <v>22.38272</v>
      </c>
      <c r="O21" s="229">
        <v>2.0863300000000002</v>
      </c>
      <c r="P21" s="166">
        <f t="shared" si="1"/>
        <v>226.32667999999998</v>
      </c>
      <c r="Q21" s="207"/>
      <c r="R21" s="207"/>
    </row>
    <row r="22" spans="1:18" s="208" customFormat="1" ht="30.75" customHeight="1">
      <c r="A22" s="204">
        <v>13</v>
      </c>
      <c r="B22" s="204" t="s">
        <v>34</v>
      </c>
      <c r="C22" s="171">
        <v>73.46</v>
      </c>
      <c r="D22" s="204"/>
      <c r="E22" s="204"/>
      <c r="F22" s="166">
        <v>641.19701</v>
      </c>
      <c r="G22" s="205"/>
      <c r="H22" s="206">
        <v>0.75</v>
      </c>
      <c r="I22" s="166">
        <f>SUM(C22:H22)</f>
        <v>715.40701</v>
      </c>
      <c r="J22" s="166">
        <v>232.5</v>
      </c>
      <c r="K22" s="166">
        <v>408.9644</v>
      </c>
      <c r="L22" s="166">
        <v>37.7595</v>
      </c>
      <c r="M22" s="166">
        <v>147.50973</v>
      </c>
      <c r="N22" s="166">
        <v>9.91661</v>
      </c>
      <c r="O22" s="229">
        <v>3.74806</v>
      </c>
      <c r="P22" s="166">
        <f t="shared" si="1"/>
        <v>607.8983</v>
      </c>
      <c r="Q22" s="207"/>
      <c r="R22" s="207"/>
    </row>
    <row r="23" spans="1:18" s="232" customFormat="1" ht="30.75" customHeight="1">
      <c r="A23" s="153"/>
      <c r="B23" s="153" t="s">
        <v>5</v>
      </c>
      <c r="C23" s="174">
        <f>SUM(C10:C22)</f>
        <v>565.4000000000001</v>
      </c>
      <c r="D23" s="153">
        <f>SUM(D10:D22)</f>
        <v>0</v>
      </c>
      <c r="E23" s="153">
        <f>SUM(E10:E22)</f>
        <v>0</v>
      </c>
      <c r="F23" s="155">
        <f>SUM(F10:F22)</f>
        <v>8318.03849</v>
      </c>
      <c r="G23" s="230"/>
      <c r="H23" s="155">
        <f aca="true" t="shared" si="2" ref="H23:P23">SUM(H10:H22)</f>
        <v>23.244429999999998</v>
      </c>
      <c r="I23" s="166">
        <f>SUM(C23:H23)</f>
        <v>8906.682920000001</v>
      </c>
      <c r="J23" s="155">
        <f t="shared" si="2"/>
        <v>5614.752479999999</v>
      </c>
      <c r="K23" s="155">
        <f t="shared" si="2"/>
        <v>4862.19754</v>
      </c>
      <c r="L23" s="155">
        <f t="shared" si="2"/>
        <v>372.99452</v>
      </c>
      <c r="M23" s="155">
        <f t="shared" si="2"/>
        <v>1625.8085499999997</v>
      </c>
      <c r="N23" s="155">
        <f t="shared" si="2"/>
        <v>122.34719</v>
      </c>
      <c r="O23" s="155">
        <f t="shared" si="2"/>
        <v>69.7405</v>
      </c>
      <c r="P23" s="155">
        <f t="shared" si="2"/>
        <v>7053.088299999999</v>
      </c>
      <c r="Q23" s="231"/>
      <c r="R23" s="207"/>
    </row>
    <row r="24" spans="1:16" s="208" customFormat="1" ht="30.75" customHeight="1">
      <c r="A24" s="204">
        <v>1</v>
      </c>
      <c r="B24" s="204" t="s">
        <v>46</v>
      </c>
      <c r="C24" s="166">
        <v>120.21</v>
      </c>
      <c r="D24" s="166"/>
      <c r="E24" s="166"/>
      <c r="F24" s="166">
        <v>94.85727</v>
      </c>
      <c r="G24" s="159"/>
      <c r="H24" s="166"/>
      <c r="I24" s="166">
        <f>SUM(C24:H24)</f>
        <v>215.06727</v>
      </c>
      <c r="J24" s="166"/>
      <c r="K24" s="166">
        <v>78.76000000000002</v>
      </c>
      <c r="L24" s="166">
        <v>0</v>
      </c>
      <c r="M24" s="166">
        <v>0</v>
      </c>
      <c r="N24" s="166">
        <v>0</v>
      </c>
      <c r="O24" s="166">
        <v>0</v>
      </c>
      <c r="P24" s="166">
        <f t="shared" si="1"/>
        <v>78.76000000000002</v>
      </c>
    </row>
    <row r="25" spans="1:16" s="208" customFormat="1" ht="30.75" customHeight="1">
      <c r="A25" s="204">
        <v>2</v>
      </c>
      <c r="B25" s="204" t="s">
        <v>99</v>
      </c>
      <c r="C25" s="166">
        <v>670.31</v>
      </c>
      <c r="D25" s="166"/>
      <c r="E25" s="166"/>
      <c r="F25" s="166">
        <v>8870</v>
      </c>
      <c r="G25" s="166">
        <v>0</v>
      </c>
      <c r="H25" s="166"/>
      <c r="I25" s="166">
        <f>SUM(C25:H25)</f>
        <v>9540.31</v>
      </c>
      <c r="J25" s="166"/>
      <c r="K25" s="166">
        <v>0</v>
      </c>
      <c r="L25" s="166">
        <v>0</v>
      </c>
      <c r="M25" s="166">
        <v>0</v>
      </c>
      <c r="N25" s="166">
        <f>2.77+3.22361+2.25+6.5+10.10595</f>
        <v>24.84956</v>
      </c>
      <c r="O25" s="166">
        <f>0.18+0.11821+2</f>
        <v>2.29821</v>
      </c>
      <c r="P25" s="166">
        <f>N25+O25</f>
        <v>27.14777</v>
      </c>
    </row>
    <row r="26" spans="1:18" s="215" customFormat="1" ht="30.75" customHeight="1">
      <c r="A26" s="204"/>
      <c r="B26" s="204" t="s">
        <v>5</v>
      </c>
      <c r="C26" s="166">
        <f>SUM(C24:C25)</f>
        <v>790.52</v>
      </c>
      <c r="D26" s="166">
        <f aca="true" t="shared" si="3" ref="D26:O26">SUM(D24:D25)</f>
        <v>0</v>
      </c>
      <c r="E26" s="166">
        <f>SUM(E24:E25)</f>
        <v>0</v>
      </c>
      <c r="F26" s="166">
        <f>F25</f>
        <v>8870</v>
      </c>
      <c r="G26" s="166">
        <f>SUM(G24:G25)</f>
        <v>0</v>
      </c>
      <c r="H26" s="166">
        <f>SUM(H25:H25)</f>
        <v>0</v>
      </c>
      <c r="I26" s="166">
        <f>SUM(I24:I25)</f>
        <v>9755.377269999999</v>
      </c>
      <c r="J26" s="166"/>
      <c r="K26" s="166">
        <f t="shared" si="3"/>
        <v>78.76000000000002</v>
      </c>
      <c r="L26" s="166">
        <f t="shared" si="3"/>
        <v>0</v>
      </c>
      <c r="M26" s="166">
        <f t="shared" si="3"/>
        <v>0</v>
      </c>
      <c r="N26" s="166">
        <f t="shared" si="3"/>
        <v>24.84956</v>
      </c>
      <c r="O26" s="166">
        <f t="shared" si="3"/>
        <v>2.29821</v>
      </c>
      <c r="P26" s="166">
        <f>SUM(K26:O26)</f>
        <v>105.90777000000001</v>
      </c>
      <c r="R26" s="233"/>
    </row>
    <row r="27" spans="1:16" s="232" customFormat="1" ht="30.75" customHeight="1">
      <c r="A27" s="153"/>
      <c r="B27" s="153" t="s">
        <v>47</v>
      </c>
      <c r="C27" s="174">
        <f aca="true" t="shared" si="4" ref="C27:O27">C23+C26</f>
        <v>1355.92</v>
      </c>
      <c r="D27" s="153">
        <f t="shared" si="4"/>
        <v>0</v>
      </c>
      <c r="E27" s="153">
        <f>E26</f>
        <v>0</v>
      </c>
      <c r="F27" s="155">
        <f>F26</f>
        <v>8870</v>
      </c>
      <c r="G27" s="155">
        <f>G23+G26</f>
        <v>0</v>
      </c>
      <c r="H27" s="155">
        <f t="shared" si="4"/>
        <v>23.244429999999998</v>
      </c>
      <c r="I27" s="155">
        <f>SUM(C27:H27)</f>
        <v>10249.16443</v>
      </c>
      <c r="J27" s="155">
        <f>J23</f>
        <v>5614.752479999999</v>
      </c>
      <c r="K27" s="155">
        <f t="shared" si="4"/>
        <v>4940.95754</v>
      </c>
      <c r="L27" s="155">
        <f t="shared" si="4"/>
        <v>372.99452</v>
      </c>
      <c r="M27" s="155">
        <f t="shared" si="4"/>
        <v>1625.8085499999997</v>
      </c>
      <c r="N27" s="155">
        <f t="shared" si="4"/>
        <v>147.19675</v>
      </c>
      <c r="O27" s="155">
        <f t="shared" si="4"/>
        <v>72.03871</v>
      </c>
      <c r="P27" s="155">
        <f>P23+P26</f>
        <v>7158.996069999999</v>
      </c>
    </row>
    <row r="28" spans="1:163" s="238" customFormat="1" ht="33" customHeight="1">
      <c r="A28" s="234"/>
      <c r="B28" s="337"/>
      <c r="C28" s="337"/>
      <c r="D28" s="337"/>
      <c r="E28" s="337"/>
      <c r="F28" s="337"/>
      <c r="G28" s="337"/>
      <c r="H28" s="337"/>
      <c r="I28" s="337"/>
      <c r="J28" s="337"/>
      <c r="K28" s="235"/>
      <c r="L28" s="236"/>
      <c r="M28" s="236"/>
      <c r="N28" s="236"/>
      <c r="O28" s="236"/>
      <c r="P28" s="237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39"/>
      <c r="EO28" s="239"/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39"/>
      <c r="FA28" s="239"/>
      <c r="FB28" s="239"/>
      <c r="FC28" s="239"/>
      <c r="FD28" s="239"/>
      <c r="FE28" s="239"/>
      <c r="FF28" s="239"/>
      <c r="FG28" s="239"/>
    </row>
    <row r="29" spans="1:163" s="195" customFormat="1" ht="41.25" customHeight="1">
      <c r="A29" s="234"/>
      <c r="B29" s="337"/>
      <c r="C29" s="337"/>
      <c r="D29" s="337"/>
      <c r="E29" s="337"/>
      <c r="F29" s="337"/>
      <c r="G29" s="337"/>
      <c r="H29" s="337"/>
      <c r="I29" s="337"/>
      <c r="J29" s="337"/>
      <c r="K29" s="240"/>
      <c r="L29" s="240"/>
      <c r="M29" s="336" t="s">
        <v>120</v>
      </c>
      <c r="N29" s="336"/>
      <c r="O29" s="336"/>
      <c r="P29" s="241"/>
      <c r="Q29" s="242"/>
      <c r="R29" s="242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199"/>
      <c r="FF29" s="199"/>
      <c r="FG29" s="199"/>
    </row>
    <row r="30" spans="2:163" s="195" customFormat="1" ht="17.25" customHeight="1">
      <c r="B30" s="337"/>
      <c r="C30" s="337"/>
      <c r="D30" s="337"/>
      <c r="E30" s="337"/>
      <c r="F30" s="337"/>
      <c r="G30" s="337"/>
      <c r="H30" s="337"/>
      <c r="I30" s="337"/>
      <c r="J30" s="337"/>
      <c r="K30" s="243"/>
      <c r="L30" s="168"/>
      <c r="M30" s="244"/>
      <c r="N30" s="245" t="s">
        <v>121</v>
      </c>
      <c r="O30" s="244"/>
      <c r="P30" s="246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</row>
    <row r="31" spans="2:163" s="195" customFormat="1" ht="12.75" customHeight="1">
      <c r="B31" s="337"/>
      <c r="C31" s="337"/>
      <c r="D31" s="337"/>
      <c r="E31" s="337"/>
      <c r="F31" s="337"/>
      <c r="G31" s="337"/>
      <c r="H31" s="337"/>
      <c r="I31" s="337"/>
      <c r="J31" s="337"/>
      <c r="K31" s="243"/>
      <c r="L31" s="168"/>
      <c r="M31" s="168"/>
      <c r="N31" s="245" t="s">
        <v>106</v>
      </c>
      <c r="O31" s="168"/>
      <c r="P31" s="246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</row>
    <row r="32" spans="2:163" s="195" customFormat="1" ht="12.75" customHeight="1">
      <c r="B32" s="337"/>
      <c r="C32" s="337"/>
      <c r="D32" s="337"/>
      <c r="E32" s="337"/>
      <c r="F32" s="337"/>
      <c r="G32" s="337"/>
      <c r="H32" s="337"/>
      <c r="I32" s="337"/>
      <c r="J32" s="337"/>
      <c r="K32" s="168"/>
      <c r="L32" s="240"/>
      <c r="M32" s="247"/>
      <c r="N32" s="248" t="s">
        <v>122</v>
      </c>
      <c r="O32" s="249"/>
      <c r="P32" s="246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</row>
    <row r="33" spans="2:17" ht="16.5">
      <c r="B33" s="250"/>
      <c r="C33" s="175"/>
      <c r="D33" s="178"/>
      <c r="E33" s="251"/>
      <c r="F33" s="252"/>
      <c r="G33" s="252"/>
      <c r="H33" s="253"/>
      <c r="M33" s="247"/>
      <c r="N33" s="245" t="s">
        <v>108</v>
      </c>
      <c r="O33" s="249"/>
      <c r="P33" s="246" t="s">
        <v>135</v>
      </c>
      <c r="Q33" s="192"/>
    </row>
    <row r="34" spans="2:17" ht="36.75" customHeight="1">
      <c r="B34" s="250"/>
      <c r="C34" s="175"/>
      <c r="D34" s="178"/>
      <c r="E34" s="251"/>
      <c r="P34" s="246"/>
      <c r="Q34" s="192"/>
    </row>
    <row r="35" spans="2:17" ht="76.5" customHeight="1">
      <c r="B35" s="250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92"/>
    </row>
    <row r="36" spans="2:17" ht="16.5">
      <c r="B36" s="250"/>
      <c r="C36" s="175"/>
      <c r="D36" s="178"/>
      <c r="E36" s="251"/>
      <c r="P36" s="246"/>
      <c r="Q36" s="192"/>
    </row>
    <row r="37" spans="2:17" ht="16.5">
      <c r="B37" s="250"/>
      <c r="C37" s="175"/>
      <c r="D37" s="178"/>
      <c r="E37" s="251"/>
      <c r="P37" s="246"/>
      <c r="Q37" s="192"/>
    </row>
    <row r="38" spans="2:17" ht="16.5">
      <c r="B38" s="250"/>
      <c r="C38" s="175"/>
      <c r="D38" s="178"/>
      <c r="E38" s="251"/>
      <c r="P38" s="246"/>
      <c r="Q38" s="192"/>
    </row>
    <row r="39" spans="2:17" ht="16.5">
      <c r="B39" s="250"/>
      <c r="C39" s="175"/>
      <c r="D39" s="178"/>
      <c r="E39" s="251"/>
      <c r="P39" s="178"/>
      <c r="Q39" s="192"/>
    </row>
    <row r="40" spans="2:5" ht="16.5">
      <c r="B40" s="250"/>
      <c r="C40" s="176"/>
      <c r="D40" s="178"/>
      <c r="E40" s="251"/>
    </row>
    <row r="41" spans="2:5" ht="16.5">
      <c r="B41" s="250"/>
      <c r="C41" s="175"/>
      <c r="D41" s="178"/>
      <c r="E41" s="251"/>
    </row>
    <row r="42" spans="2:5" ht="16.5">
      <c r="B42" s="250"/>
      <c r="C42" s="175"/>
      <c r="D42" s="178"/>
      <c r="E42" s="251"/>
    </row>
    <row r="43" spans="2:5" ht="16.5">
      <c r="B43" s="250"/>
      <c r="C43" s="175"/>
      <c r="D43" s="178"/>
      <c r="E43" s="251"/>
    </row>
    <row r="44" spans="2:5" ht="16.5">
      <c r="B44" s="250"/>
      <c r="C44" s="175"/>
      <c r="D44" s="178"/>
      <c r="E44" s="251"/>
    </row>
    <row r="45" spans="2:6" ht="16.5">
      <c r="B45" s="254"/>
      <c r="C45" s="177"/>
      <c r="D45" s="177"/>
      <c r="E45" s="255"/>
      <c r="F45" s="256"/>
    </row>
    <row r="46" spans="2:5" ht="16.5">
      <c r="B46" s="257"/>
      <c r="C46" s="178"/>
      <c r="D46" s="178"/>
      <c r="E46" s="251"/>
    </row>
    <row r="47" spans="2:5" ht="16.5">
      <c r="B47" s="257"/>
      <c r="C47" s="178"/>
      <c r="D47" s="178"/>
      <c r="E47" s="251"/>
    </row>
  </sheetData>
  <sheetProtection/>
  <mergeCells count="23">
    <mergeCell ref="K6:P6"/>
    <mergeCell ref="J6:J8"/>
    <mergeCell ref="F7:F8"/>
    <mergeCell ref="L7:L8"/>
    <mergeCell ref="M7:M8"/>
    <mergeCell ref="P7:P8"/>
    <mergeCell ref="M29:O29"/>
    <mergeCell ref="B28:J32"/>
    <mergeCell ref="E7:E8"/>
    <mergeCell ref="B6:B8"/>
    <mergeCell ref="C6:C8"/>
    <mergeCell ref="K7:K8"/>
    <mergeCell ref="D6:E6"/>
    <mergeCell ref="G7:G8"/>
    <mergeCell ref="N7:O7"/>
    <mergeCell ref="D7:D8"/>
    <mergeCell ref="A1:P1"/>
    <mergeCell ref="A3:P3"/>
    <mergeCell ref="A4:P4"/>
    <mergeCell ref="H6:H8"/>
    <mergeCell ref="F6:G6"/>
    <mergeCell ref="A6:A8"/>
    <mergeCell ref="I6:I8"/>
  </mergeCells>
  <printOptions horizontalCentered="1"/>
  <pageMargins left="0.25" right="0.25" top="0.25" bottom="0.25" header="0.3" footer="0.3"/>
  <pageSetup horizontalDpi="600" verticalDpi="600" orientation="landscape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tabSelected="1" zoomScaleSheetLayoutView="70" zoomScalePageLayoutView="0" workbookViewId="0" topLeftCell="AO2">
      <selection activeCell="BK10" sqref="BK10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8.851562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16384" width="9.140625" style="8" customWidth="1"/>
  </cols>
  <sheetData>
    <row r="1" spans="1:62" s="4" customFormat="1" ht="16.5">
      <c r="A1" s="2"/>
      <c r="B1" s="3"/>
      <c r="Q1" s="343" t="s">
        <v>101</v>
      </c>
      <c r="R1" s="343"/>
      <c r="S1" s="343"/>
      <c r="T1" s="343"/>
      <c r="AJ1" s="343" t="s">
        <v>101</v>
      </c>
      <c r="AK1" s="343"/>
      <c r="AL1" s="343"/>
      <c r="AM1" s="5"/>
      <c r="AN1" s="5"/>
      <c r="BH1" s="343" t="s">
        <v>101</v>
      </c>
      <c r="BI1" s="343"/>
      <c r="BJ1" s="343"/>
    </row>
    <row r="2" spans="1:62" s="6" customFormat="1" ht="22.5" customHeight="1">
      <c r="A2" s="345" t="s">
        <v>137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 t="s">
        <v>137</v>
      </c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 t="s">
        <v>137</v>
      </c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46" t="s">
        <v>36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 t="s">
        <v>36</v>
      </c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 t="s">
        <v>36</v>
      </c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47" t="s">
        <v>146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 t="s">
        <v>146</v>
      </c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 t="s">
        <v>146</v>
      </c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</row>
    <row r="7" spans="1:2" ht="13.5" customHeight="1">
      <c r="A7" s="10"/>
      <c r="B7" s="10"/>
    </row>
    <row r="8" spans="1:2" ht="21" customHeight="1">
      <c r="A8" s="12" t="s">
        <v>37</v>
      </c>
      <c r="B8" s="10"/>
    </row>
    <row r="9" spans="2:62" ht="20.25">
      <c r="B9" s="8"/>
      <c r="C9" s="348">
        <v>1</v>
      </c>
      <c r="D9" s="348"/>
      <c r="E9" s="348"/>
      <c r="F9" s="348"/>
      <c r="G9" s="348"/>
      <c r="H9" s="348"/>
      <c r="I9" s="348">
        <v>2</v>
      </c>
      <c r="J9" s="348"/>
      <c r="K9" s="348"/>
      <c r="L9" s="348"/>
      <c r="M9" s="348"/>
      <c r="N9" s="348"/>
      <c r="O9" s="348">
        <v>3</v>
      </c>
      <c r="P9" s="348"/>
      <c r="Q9" s="348"/>
      <c r="R9" s="348"/>
      <c r="S9" s="348"/>
      <c r="T9" s="348"/>
      <c r="U9" s="348">
        <v>4</v>
      </c>
      <c r="V9" s="348"/>
      <c r="W9" s="348"/>
      <c r="X9" s="348"/>
      <c r="Y9" s="348"/>
      <c r="Z9" s="348"/>
      <c r="AA9" s="348">
        <v>5</v>
      </c>
      <c r="AB9" s="348"/>
      <c r="AC9" s="348"/>
      <c r="AD9" s="348"/>
      <c r="AE9" s="348"/>
      <c r="AF9" s="348"/>
      <c r="AG9" s="358">
        <v>6</v>
      </c>
      <c r="AH9" s="358"/>
      <c r="AI9" s="358"/>
      <c r="AJ9" s="358"/>
      <c r="AK9" s="358"/>
      <c r="AL9" s="358"/>
      <c r="AM9" s="358">
        <v>7</v>
      </c>
      <c r="AN9" s="358"/>
      <c r="AO9" s="358"/>
      <c r="AP9" s="358"/>
      <c r="AQ9" s="358"/>
      <c r="AR9" s="358"/>
      <c r="AS9" s="358">
        <v>8</v>
      </c>
      <c r="AT9" s="358"/>
      <c r="AU9" s="358"/>
      <c r="AV9" s="358"/>
      <c r="AW9" s="358"/>
      <c r="AX9" s="358"/>
      <c r="AY9" s="358">
        <v>9</v>
      </c>
      <c r="AZ9" s="358"/>
      <c r="BA9" s="358"/>
      <c r="BB9" s="358"/>
      <c r="BC9" s="358"/>
      <c r="BD9" s="358"/>
      <c r="BE9" s="359">
        <v>10</v>
      </c>
      <c r="BF9" s="359"/>
      <c r="BG9" s="359"/>
      <c r="BH9" s="359"/>
      <c r="BI9" s="359"/>
      <c r="BJ9" s="359"/>
    </row>
    <row r="10" spans="1:62" s="13" customFormat="1" ht="22.5" customHeight="1">
      <c r="A10" s="349" t="s">
        <v>0</v>
      </c>
      <c r="B10" s="352" t="s">
        <v>102</v>
      </c>
      <c r="C10" s="344" t="s">
        <v>52</v>
      </c>
      <c r="D10" s="344"/>
      <c r="E10" s="344"/>
      <c r="F10" s="344"/>
      <c r="G10" s="344"/>
      <c r="H10" s="344"/>
      <c r="I10" s="355" t="s">
        <v>53</v>
      </c>
      <c r="J10" s="356"/>
      <c r="K10" s="356"/>
      <c r="L10" s="356"/>
      <c r="M10" s="356"/>
      <c r="N10" s="357"/>
      <c r="O10" s="355" t="s">
        <v>54</v>
      </c>
      <c r="P10" s="356"/>
      <c r="Q10" s="356"/>
      <c r="R10" s="356"/>
      <c r="S10" s="356"/>
      <c r="T10" s="357"/>
      <c r="U10" s="355" t="s">
        <v>103</v>
      </c>
      <c r="V10" s="356"/>
      <c r="W10" s="356"/>
      <c r="X10" s="356"/>
      <c r="Y10" s="356"/>
      <c r="Z10" s="356"/>
      <c r="AA10" s="355" t="s">
        <v>55</v>
      </c>
      <c r="AB10" s="356"/>
      <c r="AC10" s="356"/>
      <c r="AD10" s="356"/>
      <c r="AE10" s="356"/>
      <c r="AF10" s="356"/>
      <c r="AG10" s="344" t="s">
        <v>56</v>
      </c>
      <c r="AH10" s="344"/>
      <c r="AI10" s="344"/>
      <c r="AJ10" s="344"/>
      <c r="AK10" s="344"/>
      <c r="AL10" s="344"/>
      <c r="AM10" s="344" t="s">
        <v>57</v>
      </c>
      <c r="AN10" s="344"/>
      <c r="AO10" s="344"/>
      <c r="AP10" s="344"/>
      <c r="AQ10" s="344"/>
      <c r="AR10" s="344"/>
      <c r="AS10" s="344" t="s">
        <v>58</v>
      </c>
      <c r="AT10" s="344"/>
      <c r="AU10" s="344"/>
      <c r="AV10" s="344"/>
      <c r="AW10" s="344"/>
      <c r="AX10" s="344"/>
      <c r="AY10" s="344" t="s">
        <v>59</v>
      </c>
      <c r="AZ10" s="344"/>
      <c r="BA10" s="344"/>
      <c r="BB10" s="344"/>
      <c r="BC10" s="344"/>
      <c r="BD10" s="344"/>
      <c r="BE10" s="344" t="s">
        <v>107</v>
      </c>
      <c r="BF10" s="344"/>
      <c r="BG10" s="344"/>
      <c r="BH10" s="344"/>
      <c r="BI10" s="344"/>
      <c r="BJ10" s="344"/>
    </row>
    <row r="11" spans="1:62" s="13" customFormat="1" ht="28.5" customHeight="1">
      <c r="A11" s="350"/>
      <c r="B11" s="353"/>
      <c r="C11" s="344" t="s">
        <v>60</v>
      </c>
      <c r="D11" s="344"/>
      <c r="E11" s="344"/>
      <c r="F11" s="344" t="s">
        <v>61</v>
      </c>
      <c r="G11" s="344"/>
      <c r="H11" s="344"/>
      <c r="I11" s="344" t="s">
        <v>60</v>
      </c>
      <c r="J11" s="344"/>
      <c r="K11" s="344"/>
      <c r="L11" s="344" t="s">
        <v>61</v>
      </c>
      <c r="M11" s="344"/>
      <c r="N11" s="344"/>
      <c r="O11" s="344" t="s">
        <v>60</v>
      </c>
      <c r="P11" s="344"/>
      <c r="Q11" s="344"/>
      <c r="R11" s="344" t="s">
        <v>61</v>
      </c>
      <c r="S11" s="344"/>
      <c r="T11" s="344"/>
      <c r="U11" s="344" t="s">
        <v>60</v>
      </c>
      <c r="V11" s="344"/>
      <c r="W11" s="344"/>
      <c r="X11" s="344" t="s">
        <v>61</v>
      </c>
      <c r="Y11" s="344"/>
      <c r="Z11" s="344"/>
      <c r="AA11" s="344" t="s">
        <v>60</v>
      </c>
      <c r="AB11" s="344"/>
      <c r="AC11" s="344"/>
      <c r="AD11" s="344" t="s">
        <v>61</v>
      </c>
      <c r="AE11" s="344"/>
      <c r="AF11" s="344"/>
      <c r="AG11" s="344" t="s">
        <v>60</v>
      </c>
      <c r="AH11" s="344"/>
      <c r="AI11" s="344"/>
      <c r="AJ11" s="344" t="s">
        <v>61</v>
      </c>
      <c r="AK11" s="344"/>
      <c r="AL11" s="344"/>
      <c r="AM11" s="344" t="s">
        <v>60</v>
      </c>
      <c r="AN11" s="344"/>
      <c r="AO11" s="344"/>
      <c r="AP11" s="344" t="s">
        <v>61</v>
      </c>
      <c r="AQ11" s="344"/>
      <c r="AR11" s="344"/>
      <c r="AS11" s="344" t="s">
        <v>60</v>
      </c>
      <c r="AT11" s="344"/>
      <c r="AU11" s="344"/>
      <c r="AV11" s="344" t="s">
        <v>61</v>
      </c>
      <c r="AW11" s="344"/>
      <c r="AX11" s="344"/>
      <c r="AY11" s="344" t="s">
        <v>60</v>
      </c>
      <c r="AZ11" s="344"/>
      <c r="BA11" s="344"/>
      <c r="BB11" s="344" t="s">
        <v>61</v>
      </c>
      <c r="BC11" s="344"/>
      <c r="BD11" s="344"/>
      <c r="BE11" s="344" t="s">
        <v>60</v>
      </c>
      <c r="BF11" s="344"/>
      <c r="BG11" s="344"/>
      <c r="BH11" s="344" t="s">
        <v>61</v>
      </c>
      <c r="BI11" s="344"/>
      <c r="BJ11" s="344"/>
    </row>
    <row r="12" spans="1:62" s="14" customFormat="1" ht="28.5" customHeight="1">
      <c r="A12" s="351"/>
      <c r="B12" s="354"/>
      <c r="C12" s="340" t="s">
        <v>62</v>
      </c>
      <c r="D12" s="340"/>
      <c r="E12" s="338" t="s">
        <v>63</v>
      </c>
      <c r="F12" s="340" t="s">
        <v>62</v>
      </c>
      <c r="G12" s="340"/>
      <c r="H12" s="338" t="s">
        <v>63</v>
      </c>
      <c r="I12" s="340" t="s">
        <v>62</v>
      </c>
      <c r="J12" s="340"/>
      <c r="K12" s="338" t="s">
        <v>63</v>
      </c>
      <c r="L12" s="340" t="s">
        <v>62</v>
      </c>
      <c r="M12" s="340"/>
      <c r="N12" s="338" t="s">
        <v>63</v>
      </c>
      <c r="O12" s="340" t="s">
        <v>62</v>
      </c>
      <c r="P12" s="340"/>
      <c r="Q12" s="338" t="s">
        <v>63</v>
      </c>
      <c r="R12" s="340" t="s">
        <v>62</v>
      </c>
      <c r="S12" s="340"/>
      <c r="T12" s="338" t="s">
        <v>63</v>
      </c>
      <c r="U12" s="340" t="s">
        <v>62</v>
      </c>
      <c r="V12" s="340"/>
      <c r="W12" s="338" t="s">
        <v>63</v>
      </c>
      <c r="X12" s="340" t="s">
        <v>62</v>
      </c>
      <c r="Y12" s="340"/>
      <c r="Z12" s="338" t="s">
        <v>63</v>
      </c>
      <c r="AA12" s="340" t="s">
        <v>62</v>
      </c>
      <c r="AB12" s="340"/>
      <c r="AC12" s="338" t="s">
        <v>63</v>
      </c>
      <c r="AD12" s="340" t="s">
        <v>62</v>
      </c>
      <c r="AE12" s="340"/>
      <c r="AF12" s="338" t="s">
        <v>63</v>
      </c>
      <c r="AG12" s="340" t="s">
        <v>62</v>
      </c>
      <c r="AH12" s="340"/>
      <c r="AI12" s="338" t="s">
        <v>63</v>
      </c>
      <c r="AJ12" s="340" t="s">
        <v>62</v>
      </c>
      <c r="AK12" s="340"/>
      <c r="AL12" s="338" t="s">
        <v>63</v>
      </c>
      <c r="AM12" s="340" t="s">
        <v>62</v>
      </c>
      <c r="AN12" s="340"/>
      <c r="AO12" s="338" t="s">
        <v>63</v>
      </c>
      <c r="AP12" s="340" t="s">
        <v>62</v>
      </c>
      <c r="AQ12" s="340"/>
      <c r="AR12" s="338" t="s">
        <v>63</v>
      </c>
      <c r="AS12" s="340" t="s">
        <v>62</v>
      </c>
      <c r="AT12" s="340"/>
      <c r="AU12" s="338" t="s">
        <v>63</v>
      </c>
      <c r="AV12" s="340" t="s">
        <v>62</v>
      </c>
      <c r="AW12" s="340"/>
      <c r="AX12" s="338" t="s">
        <v>63</v>
      </c>
      <c r="AY12" s="340" t="s">
        <v>62</v>
      </c>
      <c r="AZ12" s="340"/>
      <c r="BA12" s="338" t="s">
        <v>63</v>
      </c>
      <c r="BB12" s="340" t="s">
        <v>62</v>
      </c>
      <c r="BC12" s="340"/>
      <c r="BD12" s="338" t="s">
        <v>63</v>
      </c>
      <c r="BE12" s="340" t="s">
        <v>62</v>
      </c>
      <c r="BF12" s="340"/>
      <c r="BG12" s="338" t="s">
        <v>63</v>
      </c>
      <c r="BH12" s="340" t="s">
        <v>62</v>
      </c>
      <c r="BI12" s="340"/>
      <c r="BJ12" s="338" t="s">
        <v>63</v>
      </c>
    </row>
    <row r="13" spans="1:62" s="18" customFormat="1" ht="13.5" customHeight="1">
      <c r="A13" s="15"/>
      <c r="B13" s="16"/>
      <c r="C13" s="17" t="s">
        <v>64</v>
      </c>
      <c r="D13" s="17" t="s">
        <v>65</v>
      </c>
      <c r="E13" s="339"/>
      <c r="F13" s="17" t="s">
        <v>64</v>
      </c>
      <c r="G13" s="17" t="s">
        <v>65</v>
      </c>
      <c r="H13" s="339"/>
      <c r="I13" s="17" t="s">
        <v>64</v>
      </c>
      <c r="J13" s="17" t="s">
        <v>66</v>
      </c>
      <c r="K13" s="339"/>
      <c r="L13" s="17" t="s">
        <v>64</v>
      </c>
      <c r="M13" s="17" t="s">
        <v>66</v>
      </c>
      <c r="N13" s="339"/>
      <c r="O13" s="17" t="s">
        <v>64</v>
      </c>
      <c r="P13" s="17" t="s">
        <v>67</v>
      </c>
      <c r="Q13" s="339"/>
      <c r="R13" s="17" t="s">
        <v>64</v>
      </c>
      <c r="S13" s="17" t="s">
        <v>67</v>
      </c>
      <c r="T13" s="339"/>
      <c r="U13" s="17" t="s">
        <v>64</v>
      </c>
      <c r="V13" s="17" t="s">
        <v>104</v>
      </c>
      <c r="W13" s="339"/>
      <c r="X13" s="17" t="s">
        <v>64</v>
      </c>
      <c r="Y13" s="17" t="s">
        <v>104</v>
      </c>
      <c r="Z13" s="339"/>
      <c r="AA13" s="17" t="s">
        <v>64</v>
      </c>
      <c r="AB13" s="17" t="s">
        <v>65</v>
      </c>
      <c r="AC13" s="339"/>
      <c r="AD13" s="17" t="s">
        <v>64</v>
      </c>
      <c r="AE13" s="17" t="s">
        <v>65</v>
      </c>
      <c r="AF13" s="339"/>
      <c r="AG13" s="17" t="s">
        <v>64</v>
      </c>
      <c r="AH13" s="17" t="s">
        <v>66</v>
      </c>
      <c r="AI13" s="339"/>
      <c r="AJ13" s="17" t="s">
        <v>64</v>
      </c>
      <c r="AK13" s="17" t="s">
        <v>66</v>
      </c>
      <c r="AL13" s="339"/>
      <c r="AM13" s="17" t="s">
        <v>64</v>
      </c>
      <c r="AN13" s="17" t="s">
        <v>67</v>
      </c>
      <c r="AO13" s="339"/>
      <c r="AP13" s="17" t="s">
        <v>64</v>
      </c>
      <c r="AQ13" s="17" t="s">
        <v>67</v>
      </c>
      <c r="AR13" s="339"/>
      <c r="AS13" s="17" t="s">
        <v>64</v>
      </c>
      <c r="AT13" s="17" t="s">
        <v>67</v>
      </c>
      <c r="AU13" s="339"/>
      <c r="AV13" s="17" t="s">
        <v>64</v>
      </c>
      <c r="AW13" s="17" t="s">
        <v>67</v>
      </c>
      <c r="AX13" s="339"/>
      <c r="AY13" s="341" t="s">
        <v>64</v>
      </c>
      <c r="AZ13" s="342"/>
      <c r="BA13" s="339"/>
      <c r="BB13" s="341" t="s">
        <v>64</v>
      </c>
      <c r="BC13" s="342"/>
      <c r="BD13" s="339"/>
      <c r="BE13" s="341" t="s">
        <v>64</v>
      </c>
      <c r="BF13" s="342"/>
      <c r="BG13" s="339"/>
      <c r="BH13" s="341" t="s">
        <v>64</v>
      </c>
      <c r="BI13" s="342"/>
      <c r="BJ13" s="339"/>
    </row>
    <row r="14" spans="1:65" s="19" customFormat="1" ht="115.5" customHeight="1">
      <c r="A14" s="114"/>
      <c r="B14" s="115" t="s">
        <v>105</v>
      </c>
      <c r="C14" s="143">
        <f>+I14+O14+U14+AA14+AG14+AM14+AS14+AY14</f>
        <v>2870</v>
      </c>
      <c r="D14" s="143">
        <v>615519.3085626666</v>
      </c>
      <c r="E14" s="143">
        <v>892.19014</v>
      </c>
      <c r="F14" s="143">
        <v>605</v>
      </c>
      <c r="G14" s="143">
        <v>190169.8625123077</v>
      </c>
      <c r="H14" s="143">
        <v>361.08914</v>
      </c>
      <c r="I14" s="143">
        <v>87</v>
      </c>
      <c r="J14" s="143">
        <v>70.50516804375</v>
      </c>
      <c r="K14" s="143">
        <v>33.986599999999996</v>
      </c>
      <c r="L14" s="143">
        <v>188</v>
      </c>
      <c r="M14" s="143">
        <v>444186.5126</v>
      </c>
      <c r="N14" s="143">
        <v>43.760999999999996</v>
      </c>
      <c r="O14" s="143">
        <v>259</v>
      </c>
      <c r="P14" s="143">
        <v>1289.9338016587099</v>
      </c>
      <c r="Q14" s="143">
        <v>296.80363</v>
      </c>
      <c r="R14" s="143">
        <v>279</v>
      </c>
      <c r="S14" s="143">
        <v>130.10363935325063</v>
      </c>
      <c r="T14" s="143">
        <v>233.22099</v>
      </c>
      <c r="U14" s="143">
        <v>101</v>
      </c>
      <c r="V14" s="143">
        <v>84.5334095968811</v>
      </c>
      <c r="W14" s="143">
        <v>51.37553</v>
      </c>
      <c r="X14" s="143">
        <v>139</v>
      </c>
      <c r="Y14" s="143">
        <v>179.80077777777777</v>
      </c>
      <c r="Z14" s="143">
        <v>33.563669999999995</v>
      </c>
      <c r="AA14" s="143">
        <v>132</v>
      </c>
      <c r="AB14" s="143">
        <v>46645.20138564214</v>
      </c>
      <c r="AC14" s="143">
        <v>127.13627000000001</v>
      </c>
      <c r="AD14" s="143">
        <v>225</v>
      </c>
      <c r="AE14" s="143">
        <v>107388.89583486292</v>
      </c>
      <c r="AF14" s="143">
        <v>107.36824999999999</v>
      </c>
      <c r="AG14" s="143">
        <v>1040</v>
      </c>
      <c r="AH14" s="143">
        <v>3317.3482959723806</v>
      </c>
      <c r="AI14" s="143">
        <v>826.19029</v>
      </c>
      <c r="AJ14" s="143">
        <v>532</v>
      </c>
      <c r="AK14" s="143">
        <v>3295.663932978125</v>
      </c>
      <c r="AL14" s="143">
        <v>205.49229000000003</v>
      </c>
      <c r="AM14" s="143">
        <v>236</v>
      </c>
      <c r="AN14" s="143">
        <v>171.83415483262516</v>
      </c>
      <c r="AO14" s="143">
        <v>581.03477</v>
      </c>
      <c r="AP14" s="143">
        <v>442</v>
      </c>
      <c r="AQ14" s="143">
        <v>1007.371788363146</v>
      </c>
      <c r="AR14" s="143">
        <v>599.6213399999999</v>
      </c>
      <c r="AS14" s="143">
        <v>1012</v>
      </c>
      <c r="AT14" s="143">
        <v>687.7543079239732</v>
      </c>
      <c r="AU14" s="143">
        <v>1463.6799500000002</v>
      </c>
      <c r="AV14" s="143">
        <v>876</v>
      </c>
      <c r="AW14" s="143">
        <v>445.1891072438672</v>
      </c>
      <c r="AX14" s="143">
        <v>930.4103799999999</v>
      </c>
      <c r="AY14" s="143">
        <v>3</v>
      </c>
      <c r="AZ14" s="143">
        <v>0</v>
      </c>
      <c r="BA14" s="143">
        <v>2.004</v>
      </c>
      <c r="BB14" s="143">
        <v>57</v>
      </c>
      <c r="BC14" s="143">
        <v>4.25</v>
      </c>
      <c r="BD14" s="143">
        <v>150.83212</v>
      </c>
      <c r="BE14" s="401">
        <v>3755</v>
      </c>
      <c r="BF14" s="402"/>
      <c r="BG14" s="144">
        <v>4274.4</v>
      </c>
      <c r="BH14" s="401">
        <v>3343</v>
      </c>
      <c r="BI14" s="402"/>
      <c r="BJ14" s="145">
        <v>2665.36</v>
      </c>
      <c r="BK14" s="77"/>
      <c r="BL14" s="116"/>
      <c r="BM14" s="116"/>
    </row>
    <row r="15" spans="1:65" s="19" customFormat="1" ht="26.25">
      <c r="A15" s="79"/>
      <c r="B15" s="80"/>
      <c r="C15" s="81">
        <f>C14+I14+O14+U14+AA14+AG14+AM14+AS14+AY14</f>
        <v>5740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77"/>
      <c r="BL15" s="91"/>
      <c r="BM15" s="78"/>
    </row>
    <row r="16" spans="1:65" s="19" customFormat="1" ht="25.5" customHeight="1">
      <c r="A16" s="79"/>
      <c r="B16" s="80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</row>
    <row r="17" spans="18:65" ht="16.5">
      <c r="R17" s="48" t="s">
        <v>120</v>
      </c>
      <c r="AJ17" s="48" t="s">
        <v>120</v>
      </c>
      <c r="AN17" s="22"/>
      <c r="AO17" s="76"/>
      <c r="AP17" s="22"/>
      <c r="AQ17" s="22"/>
      <c r="AR17" s="76"/>
      <c r="AS17" s="22"/>
      <c r="AT17" s="22"/>
      <c r="BF17" s="22"/>
      <c r="BH17" s="48" t="s">
        <v>120</v>
      </c>
      <c r="BM17" s="22"/>
    </row>
    <row r="18" spans="18:60" ht="16.5">
      <c r="R18" s="49" t="s">
        <v>121</v>
      </c>
      <c r="AJ18" s="49" t="s">
        <v>121</v>
      </c>
      <c r="AN18" s="22"/>
      <c r="AO18" s="76"/>
      <c r="AP18" s="22"/>
      <c r="AQ18" s="22"/>
      <c r="AR18" s="76"/>
      <c r="AS18" s="22"/>
      <c r="AT18" s="22"/>
      <c r="BF18" s="23"/>
      <c r="BH18" s="49" t="s">
        <v>121</v>
      </c>
    </row>
    <row r="19" spans="18:60" ht="16.5">
      <c r="R19" s="49" t="s">
        <v>106</v>
      </c>
      <c r="AJ19" s="49" t="s">
        <v>106</v>
      </c>
      <c r="AN19" s="22"/>
      <c r="AO19" s="76"/>
      <c r="AP19" s="22"/>
      <c r="AQ19" s="22"/>
      <c r="AR19" s="76"/>
      <c r="AS19" s="22"/>
      <c r="AT19" s="22"/>
      <c r="BH19" s="49" t="s">
        <v>106</v>
      </c>
    </row>
    <row r="20" spans="18:60" ht="16.5">
      <c r="R20" s="50" t="s">
        <v>122</v>
      </c>
      <c r="AJ20" s="50" t="s">
        <v>122</v>
      </c>
      <c r="AN20" s="22"/>
      <c r="AO20" s="76"/>
      <c r="AP20" s="22"/>
      <c r="AQ20" s="22"/>
      <c r="AR20" s="76"/>
      <c r="AS20" s="22"/>
      <c r="AT20" s="22"/>
      <c r="BH20" s="50" t="s">
        <v>122</v>
      </c>
    </row>
    <row r="21" spans="18:60" ht="16.5">
      <c r="R21" s="49" t="s">
        <v>108</v>
      </c>
      <c r="AJ21" s="49" t="s">
        <v>108</v>
      </c>
      <c r="AN21" s="22"/>
      <c r="AO21" s="76"/>
      <c r="AP21" s="22"/>
      <c r="AQ21" s="22"/>
      <c r="AR21" s="76"/>
      <c r="AS21" s="22"/>
      <c r="AT21" s="22"/>
      <c r="BH21" s="49" t="s">
        <v>108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70" zoomScaleNormal="85" zoomScaleSheetLayoutView="70" zoomScalePageLayoutView="0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28" sqref="D28"/>
    </sheetView>
  </sheetViews>
  <sheetFormatPr defaultColWidth="9.140625" defaultRowHeight="15"/>
  <cols>
    <col min="1" max="1" width="5.57421875" style="118" customWidth="1"/>
    <col min="2" max="2" width="24.28125" style="118" customWidth="1"/>
    <col min="3" max="3" width="13.57421875" style="118" customWidth="1"/>
    <col min="4" max="4" width="12.8515625" style="118" customWidth="1"/>
    <col min="5" max="5" width="12.57421875" style="100" customWidth="1"/>
    <col min="6" max="6" width="13.7109375" style="100" customWidth="1"/>
    <col min="7" max="7" width="9.7109375" style="118" customWidth="1"/>
    <col min="8" max="8" width="13.57421875" style="118" customWidth="1"/>
    <col min="9" max="9" width="9.7109375" style="118" customWidth="1"/>
    <col min="10" max="10" width="12.421875" style="118" customWidth="1"/>
    <col min="11" max="11" width="9.7109375" style="118" customWidth="1"/>
    <col min="12" max="12" width="11.00390625" style="118" customWidth="1"/>
    <col min="13" max="13" width="9.140625" style="118" customWidth="1"/>
    <col min="14" max="14" width="10.00390625" style="118" bestFit="1" customWidth="1"/>
    <col min="15" max="16384" width="9.140625" style="118" customWidth="1"/>
  </cols>
  <sheetData>
    <row r="1" spans="11:12" ht="6" customHeight="1">
      <c r="K1" s="361" t="s">
        <v>71</v>
      </c>
      <c r="L1" s="361"/>
    </row>
    <row r="2" spans="1:12" ht="20.25">
      <c r="A2" s="362" t="s">
        <v>123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0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8.75">
      <c r="A4" s="363" t="s">
        <v>36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ht="11.25" customHeight="1"/>
    <row r="6" spans="1:12" ht="18.75">
      <c r="A6" s="364" t="s">
        <v>150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</row>
    <row r="7" spans="3:12" ht="26.25" customHeight="1"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11" customHeight="1">
      <c r="A8" s="360" t="s">
        <v>0</v>
      </c>
      <c r="B8" s="360" t="s">
        <v>38</v>
      </c>
      <c r="C8" s="360" t="s">
        <v>68</v>
      </c>
      <c r="D8" s="360"/>
      <c r="E8" s="360" t="s">
        <v>72</v>
      </c>
      <c r="F8" s="360"/>
      <c r="G8" s="360" t="s">
        <v>73</v>
      </c>
      <c r="H8" s="360"/>
      <c r="I8" s="360" t="s">
        <v>74</v>
      </c>
      <c r="J8" s="360"/>
      <c r="K8" s="360" t="s">
        <v>75</v>
      </c>
      <c r="L8" s="360"/>
    </row>
    <row r="9" spans="1:12" ht="20.25" customHeight="1">
      <c r="A9" s="360"/>
      <c r="B9" s="360"/>
      <c r="C9" s="103" t="s">
        <v>69</v>
      </c>
      <c r="D9" s="103" t="s">
        <v>70</v>
      </c>
      <c r="E9" s="103" t="s">
        <v>69</v>
      </c>
      <c r="F9" s="103" t="s">
        <v>70</v>
      </c>
      <c r="G9" s="103" t="s">
        <v>69</v>
      </c>
      <c r="H9" s="103" t="s">
        <v>70</v>
      </c>
      <c r="I9" s="103" t="s">
        <v>69</v>
      </c>
      <c r="J9" s="103" t="s">
        <v>70</v>
      </c>
      <c r="K9" s="103" t="s">
        <v>69</v>
      </c>
      <c r="L9" s="103" t="s">
        <v>98</v>
      </c>
    </row>
    <row r="10" spans="1:12" ht="15">
      <c r="A10" s="102">
        <v>1</v>
      </c>
      <c r="B10" s="102">
        <v>2</v>
      </c>
      <c r="C10" s="102">
        <v>3</v>
      </c>
      <c r="D10" s="102">
        <v>4</v>
      </c>
      <c r="E10" s="102">
        <v>5</v>
      </c>
      <c r="F10" s="102">
        <v>6</v>
      </c>
      <c r="G10" s="102">
        <v>7</v>
      </c>
      <c r="H10" s="102">
        <v>8</v>
      </c>
      <c r="I10" s="102">
        <v>9</v>
      </c>
      <c r="J10" s="102">
        <v>10</v>
      </c>
      <c r="K10" s="102">
        <v>11</v>
      </c>
      <c r="L10" s="102">
        <v>12</v>
      </c>
    </row>
    <row r="11" spans="1:23" s="149" customFormat="1" ht="18.75">
      <c r="A11" s="307">
        <v>1</v>
      </c>
      <c r="B11" s="307" t="s">
        <v>22</v>
      </c>
      <c r="C11" s="308">
        <v>1013</v>
      </c>
      <c r="D11" s="308">
        <v>0</v>
      </c>
      <c r="E11" s="308">
        <v>11</v>
      </c>
      <c r="F11" s="308">
        <v>3</v>
      </c>
      <c r="G11" s="308">
        <v>307</v>
      </c>
      <c r="H11" s="308">
        <v>2</v>
      </c>
      <c r="I11" s="308">
        <v>0</v>
      </c>
      <c r="J11" s="308">
        <v>10</v>
      </c>
      <c r="K11" s="308">
        <v>0</v>
      </c>
      <c r="L11" s="308">
        <v>0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s="149" customFormat="1" ht="18.75">
      <c r="A12" s="307">
        <v>2</v>
      </c>
      <c r="B12" s="307" t="s">
        <v>23</v>
      </c>
      <c r="C12" s="308">
        <v>615</v>
      </c>
      <c r="D12" s="308">
        <v>0</v>
      </c>
      <c r="E12" s="308">
        <v>11</v>
      </c>
      <c r="F12" s="308">
        <v>0</v>
      </c>
      <c r="G12" s="308">
        <v>605</v>
      </c>
      <c r="H12" s="308">
        <v>0</v>
      </c>
      <c r="I12" s="308">
        <v>1</v>
      </c>
      <c r="J12" s="308">
        <v>0</v>
      </c>
      <c r="K12" s="308">
        <v>8</v>
      </c>
      <c r="L12" s="308">
        <v>0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23" s="158" customFormat="1" ht="18.75" customHeight="1">
      <c r="A13" s="307">
        <v>3</v>
      </c>
      <c r="B13" s="307" t="s">
        <v>24</v>
      </c>
      <c r="C13" s="308">
        <v>1408</v>
      </c>
      <c r="D13" s="308">
        <v>5631</v>
      </c>
      <c r="E13" s="308">
        <v>16</v>
      </c>
      <c r="F13" s="308">
        <v>0</v>
      </c>
      <c r="G13" s="308">
        <v>0</v>
      </c>
      <c r="H13" s="308">
        <v>0</v>
      </c>
      <c r="I13" s="308">
        <v>0</v>
      </c>
      <c r="J13" s="308">
        <v>1</v>
      </c>
      <c r="K13" s="308">
        <v>12</v>
      </c>
      <c r="L13" s="308">
        <v>12</v>
      </c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</row>
    <row r="14" spans="1:23" s="149" customFormat="1" ht="18.75">
      <c r="A14" s="307">
        <v>4</v>
      </c>
      <c r="B14" s="307" t="s">
        <v>25</v>
      </c>
      <c r="C14" s="308">
        <v>145</v>
      </c>
      <c r="D14" s="308">
        <v>1804</v>
      </c>
      <c r="E14" s="308">
        <v>12</v>
      </c>
      <c r="F14" s="308">
        <v>0</v>
      </c>
      <c r="G14" s="308">
        <v>0</v>
      </c>
      <c r="H14" s="308">
        <v>173</v>
      </c>
      <c r="I14" s="308">
        <v>1</v>
      </c>
      <c r="J14" s="308">
        <v>0</v>
      </c>
      <c r="K14" s="308">
        <v>0</v>
      </c>
      <c r="L14" s="308">
        <v>0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</row>
    <row r="15" spans="1:23" s="149" customFormat="1" ht="18.75">
      <c r="A15" s="307">
        <v>5</v>
      </c>
      <c r="B15" s="307" t="s">
        <v>26</v>
      </c>
      <c r="C15" s="308">
        <v>104</v>
      </c>
      <c r="D15" s="308">
        <v>0</v>
      </c>
      <c r="E15" s="308">
        <v>11</v>
      </c>
      <c r="F15" s="308">
        <v>0</v>
      </c>
      <c r="G15" s="308">
        <v>1</v>
      </c>
      <c r="H15" s="308">
        <v>2</v>
      </c>
      <c r="I15" s="308">
        <v>34</v>
      </c>
      <c r="J15" s="308">
        <v>32</v>
      </c>
      <c r="K15" s="308">
        <v>0</v>
      </c>
      <c r="L15" s="308">
        <v>0</v>
      </c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3" s="149" customFormat="1" ht="18.75">
      <c r="A16" s="307">
        <v>6</v>
      </c>
      <c r="B16" s="307" t="s">
        <v>27</v>
      </c>
      <c r="C16" s="308">
        <v>1638</v>
      </c>
      <c r="D16" s="308">
        <v>2246</v>
      </c>
      <c r="E16" s="308">
        <v>11</v>
      </c>
      <c r="F16" s="308">
        <v>0</v>
      </c>
      <c r="G16" s="308">
        <v>48</v>
      </c>
      <c r="H16" s="308">
        <v>6</v>
      </c>
      <c r="I16" s="308">
        <v>10</v>
      </c>
      <c r="J16" s="308">
        <v>1</v>
      </c>
      <c r="K16" s="308">
        <v>0</v>
      </c>
      <c r="L16" s="308">
        <v>0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</row>
    <row r="17" spans="1:23" s="149" customFormat="1" ht="18.75">
      <c r="A17" s="307">
        <v>7</v>
      </c>
      <c r="B17" s="307" t="s">
        <v>28</v>
      </c>
      <c r="C17" s="308">
        <v>1067</v>
      </c>
      <c r="D17" s="308">
        <v>692</v>
      </c>
      <c r="E17" s="308">
        <v>10</v>
      </c>
      <c r="F17" s="308">
        <v>0</v>
      </c>
      <c r="G17" s="308">
        <v>24</v>
      </c>
      <c r="H17" s="308">
        <v>46</v>
      </c>
      <c r="I17" s="308">
        <v>0</v>
      </c>
      <c r="J17" s="308">
        <v>10</v>
      </c>
      <c r="K17" s="308">
        <v>0</v>
      </c>
      <c r="L17" s="308">
        <v>0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23" s="149" customFormat="1" ht="18.75">
      <c r="A18" s="307">
        <v>8</v>
      </c>
      <c r="B18" s="307" t="s">
        <v>29</v>
      </c>
      <c r="C18" s="308">
        <v>0</v>
      </c>
      <c r="D18" s="308">
        <v>207</v>
      </c>
      <c r="E18" s="308">
        <v>12</v>
      </c>
      <c r="F18" s="308">
        <v>0</v>
      </c>
      <c r="G18" s="308">
        <v>254</v>
      </c>
      <c r="H18" s="308">
        <v>41</v>
      </c>
      <c r="I18" s="308">
        <v>0</v>
      </c>
      <c r="J18" s="308">
        <v>0</v>
      </c>
      <c r="K18" s="308">
        <v>0</v>
      </c>
      <c r="L18" s="308">
        <v>0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</row>
    <row r="19" spans="1:23" s="149" customFormat="1" ht="18.75">
      <c r="A19" s="307">
        <v>9</v>
      </c>
      <c r="B19" s="307" t="s">
        <v>30</v>
      </c>
      <c r="C19" s="308">
        <v>0</v>
      </c>
      <c r="D19" s="308">
        <v>136</v>
      </c>
      <c r="E19" s="308">
        <v>5</v>
      </c>
      <c r="F19" s="308">
        <v>4</v>
      </c>
      <c r="G19" s="308">
        <v>0</v>
      </c>
      <c r="H19" s="308">
        <v>17</v>
      </c>
      <c r="I19" s="308">
        <v>0</v>
      </c>
      <c r="J19" s="308">
        <v>5</v>
      </c>
      <c r="K19" s="308">
        <v>0</v>
      </c>
      <c r="L19" s="308">
        <v>0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</row>
    <row r="20" spans="1:23" s="149" customFormat="1" ht="18.75">
      <c r="A20" s="307">
        <v>10</v>
      </c>
      <c r="B20" s="307" t="s">
        <v>31</v>
      </c>
      <c r="C20" s="308">
        <v>0</v>
      </c>
      <c r="D20" s="308">
        <v>0</v>
      </c>
      <c r="E20" s="308">
        <v>16</v>
      </c>
      <c r="F20" s="308">
        <v>0</v>
      </c>
      <c r="G20" s="308">
        <v>0</v>
      </c>
      <c r="H20" s="308">
        <v>0</v>
      </c>
      <c r="I20" s="308">
        <v>0</v>
      </c>
      <c r="J20" s="308">
        <v>0</v>
      </c>
      <c r="K20" s="308">
        <v>2</v>
      </c>
      <c r="L20" s="308">
        <v>0</v>
      </c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</row>
    <row r="21" spans="1:23" s="149" customFormat="1" ht="18.75">
      <c r="A21" s="307">
        <v>11</v>
      </c>
      <c r="B21" s="307" t="s">
        <v>32</v>
      </c>
      <c r="C21" s="308">
        <v>1765</v>
      </c>
      <c r="D21" s="308">
        <v>178</v>
      </c>
      <c r="E21" s="308">
        <v>5</v>
      </c>
      <c r="F21" s="308">
        <v>0</v>
      </c>
      <c r="G21" s="308">
        <v>82</v>
      </c>
      <c r="H21" s="308">
        <v>89</v>
      </c>
      <c r="I21" s="308">
        <v>5</v>
      </c>
      <c r="J21" s="308">
        <v>0</v>
      </c>
      <c r="K21" s="308">
        <v>0</v>
      </c>
      <c r="L21" s="308">
        <v>4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23" s="149" customFormat="1" ht="24" customHeight="1">
      <c r="A22" s="307">
        <v>12</v>
      </c>
      <c r="B22" s="307" t="s">
        <v>33</v>
      </c>
      <c r="C22" s="308">
        <v>12291</v>
      </c>
      <c r="D22" s="308">
        <v>993</v>
      </c>
      <c r="E22" s="308">
        <v>12</v>
      </c>
      <c r="F22" s="308">
        <v>6</v>
      </c>
      <c r="G22" s="308">
        <v>395</v>
      </c>
      <c r="H22" s="308">
        <v>56</v>
      </c>
      <c r="I22" s="308">
        <v>0</v>
      </c>
      <c r="J22" s="308">
        <v>0</v>
      </c>
      <c r="K22" s="308">
        <v>1</v>
      </c>
      <c r="L22" s="308">
        <v>2</v>
      </c>
      <c r="M22" s="148"/>
      <c r="N22" s="148"/>
      <c r="O22" s="148"/>
      <c r="P22" s="148" t="s">
        <v>139</v>
      </c>
      <c r="Q22" s="148"/>
      <c r="R22" s="148"/>
      <c r="S22" s="148"/>
      <c r="T22" s="148"/>
      <c r="U22" s="148"/>
      <c r="V22" s="148"/>
      <c r="W22" s="148"/>
    </row>
    <row r="23" spans="1:23" s="149" customFormat="1" ht="18.75">
      <c r="A23" s="307">
        <v>13</v>
      </c>
      <c r="B23" s="307" t="s">
        <v>34</v>
      </c>
      <c r="C23" s="308">
        <v>2257</v>
      </c>
      <c r="D23" s="308">
        <v>962</v>
      </c>
      <c r="E23" s="308">
        <v>14</v>
      </c>
      <c r="F23" s="308">
        <v>0</v>
      </c>
      <c r="G23" s="308">
        <v>184</v>
      </c>
      <c r="H23" s="308">
        <v>27</v>
      </c>
      <c r="I23" s="308">
        <v>0</v>
      </c>
      <c r="J23" s="308">
        <v>0</v>
      </c>
      <c r="K23" s="308">
        <v>4</v>
      </c>
      <c r="L23" s="308">
        <v>4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</row>
    <row r="24" spans="1:20" s="164" customFormat="1" ht="18.75">
      <c r="A24" s="309"/>
      <c r="B24" s="310" t="s">
        <v>5</v>
      </c>
      <c r="C24" s="311">
        <f>SUM(C11:C23)</f>
        <v>22303</v>
      </c>
      <c r="D24" s="311">
        <f aca="true" t="shared" si="0" ref="D24:L24">SUM(D11:D23)</f>
        <v>12849</v>
      </c>
      <c r="E24" s="311">
        <f t="shared" si="0"/>
        <v>146</v>
      </c>
      <c r="F24" s="311">
        <f t="shared" si="0"/>
        <v>13</v>
      </c>
      <c r="G24" s="311">
        <f t="shared" si="0"/>
        <v>1900</v>
      </c>
      <c r="H24" s="311">
        <f t="shared" si="0"/>
        <v>459</v>
      </c>
      <c r="I24" s="311">
        <f t="shared" si="0"/>
        <v>51</v>
      </c>
      <c r="J24" s="311">
        <f t="shared" si="0"/>
        <v>59</v>
      </c>
      <c r="K24" s="311">
        <f t="shared" si="0"/>
        <v>27</v>
      </c>
      <c r="L24" s="311">
        <f t="shared" si="0"/>
        <v>22</v>
      </c>
      <c r="O24" s="165"/>
      <c r="S24" s="165"/>
      <c r="T24" s="165"/>
    </row>
    <row r="25" s="100" customFormat="1" ht="32.25" customHeight="1">
      <c r="T25" s="117"/>
    </row>
    <row r="26" spans="3:10" ht="18">
      <c r="C26" s="120"/>
      <c r="D26" s="120"/>
      <c r="E26" s="117"/>
      <c r="F26" s="117"/>
      <c r="G26" s="120"/>
      <c r="H26" s="120"/>
      <c r="I26" s="119"/>
      <c r="J26" s="121" t="s">
        <v>120</v>
      </c>
    </row>
    <row r="27" spans="4:10" ht="18">
      <c r="D27" s="122"/>
      <c r="J27" s="123" t="s">
        <v>121</v>
      </c>
    </row>
    <row r="28" ht="18">
      <c r="J28" s="123" t="s">
        <v>106</v>
      </c>
    </row>
    <row r="29" ht="18">
      <c r="J29" s="124" t="s">
        <v>122</v>
      </c>
    </row>
    <row r="30" ht="18">
      <c r="J30" s="123" t="s">
        <v>108</v>
      </c>
    </row>
  </sheetData>
  <sheetProtection/>
  <mergeCells count="11">
    <mergeCell ref="E8:F8"/>
    <mergeCell ref="G8:H8"/>
    <mergeCell ref="I8:J8"/>
    <mergeCell ref="K8:L8"/>
    <mergeCell ref="K1:L1"/>
    <mergeCell ref="A2:L2"/>
    <mergeCell ref="A4:L4"/>
    <mergeCell ref="A6:L6"/>
    <mergeCell ref="A8:A9"/>
    <mergeCell ref="B8:B9"/>
    <mergeCell ref="C8:D8"/>
  </mergeCells>
  <conditionalFormatting sqref="J29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L11" sqref="L11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90</v>
      </c>
    </row>
    <row r="2" spans="1:22" ht="18.75" customHeight="1">
      <c r="A2" s="373" t="s">
        <v>123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74" t="s">
        <v>149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</row>
    <row r="5" spans="1:22" ht="18" customHeight="1">
      <c r="A5" s="27" t="s">
        <v>37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71" t="s">
        <v>76</v>
      </c>
      <c r="B7" s="371" t="s">
        <v>102</v>
      </c>
      <c r="C7" s="370" t="s">
        <v>77</v>
      </c>
      <c r="D7" s="370"/>
      <c r="E7" s="371" t="s">
        <v>78</v>
      </c>
      <c r="F7" s="371"/>
      <c r="G7" s="371"/>
      <c r="H7" s="371"/>
      <c r="I7" s="371"/>
      <c r="J7" s="371"/>
      <c r="K7" s="371"/>
      <c r="L7" s="371"/>
      <c r="M7" s="375" t="s">
        <v>92</v>
      </c>
      <c r="N7" s="375"/>
      <c r="O7" s="375"/>
      <c r="P7" s="375"/>
      <c r="Q7" s="375"/>
      <c r="R7" s="375"/>
      <c r="S7" s="375"/>
      <c r="T7" s="375"/>
      <c r="U7" s="375"/>
      <c r="V7" s="375"/>
    </row>
    <row r="8" spans="1:22" s="32" customFormat="1" ht="84.75" customHeight="1">
      <c r="A8" s="371"/>
      <c r="B8" s="371"/>
      <c r="C8" s="370" t="s">
        <v>81</v>
      </c>
      <c r="D8" s="370"/>
      <c r="E8" s="371" t="s">
        <v>82</v>
      </c>
      <c r="F8" s="371"/>
      <c r="G8" s="371" t="s">
        <v>83</v>
      </c>
      <c r="H8" s="371"/>
      <c r="I8" s="371" t="s">
        <v>84</v>
      </c>
      <c r="J8" s="371"/>
      <c r="K8" s="371" t="s">
        <v>85</v>
      </c>
      <c r="L8" s="371"/>
      <c r="M8" s="372" t="s">
        <v>93</v>
      </c>
      <c r="N8" s="372"/>
      <c r="O8" s="372" t="s">
        <v>94</v>
      </c>
      <c r="P8" s="372"/>
      <c r="Q8" s="372" t="s">
        <v>95</v>
      </c>
      <c r="R8" s="372"/>
      <c r="S8" s="372" t="s">
        <v>96</v>
      </c>
      <c r="T8" s="372"/>
      <c r="U8" s="372" t="s">
        <v>97</v>
      </c>
      <c r="V8" s="375"/>
    </row>
    <row r="9" spans="1:22" s="36" customFormat="1" ht="30.75" customHeight="1">
      <c r="A9" s="371"/>
      <c r="B9" s="371"/>
      <c r="C9" s="33" t="s">
        <v>86</v>
      </c>
      <c r="D9" s="33" t="s">
        <v>87</v>
      </c>
      <c r="E9" s="34" t="s">
        <v>86</v>
      </c>
      <c r="F9" s="34" t="s">
        <v>87</v>
      </c>
      <c r="G9" s="34" t="s">
        <v>86</v>
      </c>
      <c r="H9" s="34" t="s">
        <v>87</v>
      </c>
      <c r="I9" s="34" t="s">
        <v>86</v>
      </c>
      <c r="J9" s="34" t="s">
        <v>87</v>
      </c>
      <c r="K9" s="34" t="s">
        <v>86</v>
      </c>
      <c r="L9" s="34" t="s">
        <v>87</v>
      </c>
      <c r="M9" s="35" t="s">
        <v>86</v>
      </c>
      <c r="N9" s="35" t="s">
        <v>87</v>
      </c>
      <c r="O9" s="35" t="s">
        <v>86</v>
      </c>
      <c r="P9" s="35" t="s">
        <v>87</v>
      </c>
      <c r="Q9" s="35" t="s">
        <v>86</v>
      </c>
      <c r="R9" s="35" t="s">
        <v>87</v>
      </c>
      <c r="S9" s="35" t="s">
        <v>86</v>
      </c>
      <c r="T9" s="35" t="s">
        <v>87</v>
      </c>
      <c r="U9" s="35" t="s">
        <v>86</v>
      </c>
      <c r="V9" s="35" t="s">
        <v>86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108</v>
      </c>
      <c r="C11" s="43">
        <v>146</v>
      </c>
      <c r="D11" s="43">
        <v>141</v>
      </c>
      <c r="E11" s="44">
        <v>13</v>
      </c>
      <c r="F11" s="45">
        <v>13</v>
      </c>
      <c r="G11" s="45">
        <v>59</v>
      </c>
      <c r="H11" s="45">
        <v>59</v>
      </c>
      <c r="I11" s="45">
        <v>13</v>
      </c>
      <c r="J11" s="45">
        <v>13</v>
      </c>
      <c r="K11" s="45">
        <v>13</v>
      </c>
      <c r="L11" s="45">
        <v>11</v>
      </c>
      <c r="M11" s="46">
        <v>5</v>
      </c>
      <c r="N11" s="46">
        <v>5</v>
      </c>
      <c r="O11" s="46">
        <v>2</v>
      </c>
      <c r="P11" s="46">
        <v>2</v>
      </c>
      <c r="Q11" s="46">
        <v>1</v>
      </c>
      <c r="R11" s="46">
        <v>1</v>
      </c>
      <c r="S11" s="46">
        <v>1</v>
      </c>
      <c r="T11" s="46">
        <v>1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68" t="s">
        <v>120</v>
      </c>
      <c r="R12" s="368"/>
      <c r="S12" s="368"/>
      <c r="T12" s="368"/>
      <c r="U12" s="368"/>
      <c r="V12" s="89"/>
    </row>
    <row r="13" spans="9:21" ht="21" customHeight="1">
      <c r="I13" s="367"/>
      <c r="J13" s="367"/>
      <c r="K13" s="367"/>
      <c r="Q13" s="369" t="s">
        <v>121</v>
      </c>
      <c r="R13" s="369"/>
      <c r="S13" s="369"/>
      <c r="T13" s="369"/>
      <c r="U13" s="369"/>
    </row>
    <row r="14" spans="17:21" ht="18.75" customHeight="1">
      <c r="Q14" s="366" t="s">
        <v>106</v>
      </c>
      <c r="R14" s="366"/>
      <c r="S14" s="366"/>
      <c r="T14" s="366"/>
      <c r="U14" s="366"/>
    </row>
    <row r="15" spans="17:21" ht="21" customHeight="1">
      <c r="Q15" s="365" t="s">
        <v>122</v>
      </c>
      <c r="R15" s="365"/>
      <c r="S15" s="365"/>
      <c r="T15" s="365"/>
      <c r="U15" s="365"/>
    </row>
    <row r="16" spans="17:21" ht="20.25" customHeight="1">
      <c r="Q16" s="366" t="s">
        <v>108</v>
      </c>
      <c r="R16" s="366"/>
      <c r="S16" s="366"/>
      <c r="T16" s="366"/>
      <c r="U16" s="366"/>
    </row>
    <row r="17" ht="12.75">
      <c r="R17" s="51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8">
      <selection activeCell="L17" sqref="L17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90"/>
      <c r="L1" s="390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91</v>
      </c>
    </row>
    <row r="2" spans="1:26" s="24" customFormat="1" ht="18.75" customHeight="1">
      <c r="A2" s="373" t="s">
        <v>123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74" t="s">
        <v>148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</row>
    <row r="5" spans="1:26" ht="18" customHeight="1">
      <c r="A5" s="27" t="s">
        <v>37</v>
      </c>
      <c r="B5" s="59"/>
      <c r="C5" s="60"/>
      <c r="D5" s="60"/>
      <c r="E5" s="60"/>
      <c r="F5" s="60"/>
      <c r="G5" s="60"/>
      <c r="H5" s="60"/>
      <c r="I5" s="60"/>
      <c r="X5" s="376"/>
      <c r="Y5" s="376"/>
      <c r="Z5" s="376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92" t="s">
        <v>76</v>
      </c>
      <c r="B7" s="382" t="s">
        <v>102</v>
      </c>
      <c r="C7" s="387" t="s">
        <v>77</v>
      </c>
      <c r="D7" s="388"/>
      <c r="E7" s="389" t="s">
        <v>78</v>
      </c>
      <c r="F7" s="389"/>
      <c r="G7" s="389"/>
      <c r="H7" s="389"/>
      <c r="I7" s="389"/>
      <c r="J7" s="389"/>
      <c r="K7" s="389"/>
      <c r="L7" s="389"/>
      <c r="M7" s="380" t="s">
        <v>92</v>
      </c>
      <c r="N7" s="381"/>
      <c r="O7" s="381"/>
      <c r="P7" s="381"/>
      <c r="Q7" s="381"/>
      <c r="R7" s="381"/>
      <c r="S7" s="381"/>
      <c r="T7" s="381"/>
      <c r="U7" s="381"/>
      <c r="V7" s="381"/>
      <c r="W7" s="385" t="s">
        <v>79</v>
      </c>
      <c r="X7" s="385"/>
      <c r="Y7" s="385" t="s">
        <v>80</v>
      </c>
      <c r="Z7" s="385"/>
    </row>
    <row r="8" spans="1:26" s="36" customFormat="1" ht="47.25" customHeight="1">
      <c r="A8" s="393"/>
      <c r="B8" s="383"/>
      <c r="C8" s="377" t="s">
        <v>81</v>
      </c>
      <c r="D8" s="378"/>
      <c r="E8" s="379" t="s">
        <v>82</v>
      </c>
      <c r="F8" s="379"/>
      <c r="G8" s="379" t="s">
        <v>83</v>
      </c>
      <c r="H8" s="379"/>
      <c r="I8" s="379" t="s">
        <v>84</v>
      </c>
      <c r="J8" s="379"/>
      <c r="K8" s="379" t="s">
        <v>85</v>
      </c>
      <c r="L8" s="379"/>
      <c r="M8" s="386" t="s">
        <v>93</v>
      </c>
      <c r="N8" s="386"/>
      <c r="O8" s="386" t="s">
        <v>94</v>
      </c>
      <c r="P8" s="386"/>
      <c r="Q8" s="386" t="s">
        <v>95</v>
      </c>
      <c r="R8" s="386"/>
      <c r="S8" s="386" t="s">
        <v>96</v>
      </c>
      <c r="T8" s="386"/>
      <c r="U8" s="386" t="s">
        <v>97</v>
      </c>
      <c r="V8" s="391"/>
      <c r="W8" s="385"/>
      <c r="X8" s="385"/>
      <c r="Y8" s="385"/>
      <c r="Z8" s="385"/>
    </row>
    <row r="9" spans="1:26" s="36" customFormat="1" ht="60.75" customHeight="1">
      <c r="A9" s="394"/>
      <c r="B9" s="384"/>
      <c r="C9" s="63" t="s">
        <v>88</v>
      </c>
      <c r="D9" s="63" t="s">
        <v>89</v>
      </c>
      <c r="E9" s="64" t="s">
        <v>88</v>
      </c>
      <c r="F9" s="64" t="s">
        <v>89</v>
      </c>
      <c r="G9" s="64" t="s">
        <v>88</v>
      </c>
      <c r="H9" s="64" t="s">
        <v>89</v>
      </c>
      <c r="I9" s="64" t="s">
        <v>88</v>
      </c>
      <c r="J9" s="64" t="s">
        <v>89</v>
      </c>
      <c r="K9" s="64" t="s">
        <v>88</v>
      </c>
      <c r="L9" s="64" t="s">
        <v>89</v>
      </c>
      <c r="M9" s="35" t="s">
        <v>88</v>
      </c>
      <c r="N9" s="35" t="s">
        <v>89</v>
      </c>
      <c r="O9" s="35" t="s">
        <v>88</v>
      </c>
      <c r="P9" s="35" t="s">
        <v>89</v>
      </c>
      <c r="Q9" s="35" t="s">
        <v>88</v>
      </c>
      <c r="R9" s="35" t="s">
        <v>89</v>
      </c>
      <c r="S9" s="35" t="s">
        <v>88</v>
      </c>
      <c r="T9" s="35" t="s">
        <v>89</v>
      </c>
      <c r="U9" s="35" t="s">
        <v>88</v>
      </c>
      <c r="V9" s="35" t="s">
        <v>89</v>
      </c>
      <c r="W9" s="34" t="s">
        <v>88</v>
      </c>
      <c r="X9" s="34" t="s">
        <v>89</v>
      </c>
      <c r="Y9" s="34" t="s">
        <v>88</v>
      </c>
      <c r="Z9" s="34" t="s">
        <v>89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108</v>
      </c>
      <c r="C11" s="68">
        <v>141</v>
      </c>
      <c r="D11" s="68">
        <v>141</v>
      </c>
      <c r="E11" s="69">
        <v>13</v>
      </c>
      <c r="F11" s="69">
        <v>13</v>
      </c>
      <c r="G11" s="69">
        <v>59</v>
      </c>
      <c r="H11" s="69">
        <v>59</v>
      </c>
      <c r="I11" s="69">
        <v>13</v>
      </c>
      <c r="J11" s="69">
        <v>13</v>
      </c>
      <c r="K11" s="69">
        <v>13</v>
      </c>
      <c r="L11" s="69">
        <v>11</v>
      </c>
      <c r="M11" s="70">
        <v>5</v>
      </c>
      <c r="N11" s="70">
        <v>5</v>
      </c>
      <c r="O11" s="70">
        <v>2</v>
      </c>
      <c r="P11" s="70">
        <v>2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70">
        <v>2406</v>
      </c>
      <c r="X11" s="70">
        <v>2406</v>
      </c>
      <c r="Y11" s="70">
        <v>3085</v>
      </c>
      <c r="Z11" s="70">
        <v>3085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120</v>
      </c>
    </row>
    <row r="18" ht="16.5">
      <c r="V18" s="49" t="s">
        <v>121</v>
      </c>
    </row>
    <row r="19" ht="21" customHeight="1">
      <c r="V19" s="49" t="s">
        <v>106</v>
      </c>
    </row>
    <row r="20" ht="24.75" customHeight="1">
      <c r="V20" s="50" t="s">
        <v>122</v>
      </c>
    </row>
    <row r="21" ht="20.25" customHeight="1">
      <c r="V21" s="49" t="s">
        <v>108</v>
      </c>
    </row>
  </sheetData>
  <sheetProtection/>
  <mergeCells count="21">
    <mergeCell ref="I8:J8"/>
    <mergeCell ref="S8:T8"/>
    <mergeCell ref="M8:N8"/>
    <mergeCell ref="E7:L7"/>
    <mergeCell ref="K1:L1"/>
    <mergeCell ref="K8:L8"/>
    <mergeCell ref="A2:Z2"/>
    <mergeCell ref="W7:X8"/>
    <mergeCell ref="A4:Z4"/>
    <mergeCell ref="U8:V8"/>
    <mergeCell ref="A7:A9"/>
    <mergeCell ref="X5:Z5"/>
    <mergeCell ref="C8:D8"/>
    <mergeCell ref="E8:F8"/>
    <mergeCell ref="G8:H8"/>
    <mergeCell ref="M7:V7"/>
    <mergeCell ref="B7:B9"/>
    <mergeCell ref="Y7:Z8"/>
    <mergeCell ref="O8:P8"/>
    <mergeCell ref="C7:D7"/>
    <mergeCell ref="Q8:R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2"/>
  <sheetViews>
    <sheetView zoomScalePageLayoutView="0" workbookViewId="0" topLeftCell="A10">
      <selection activeCell="J8" sqref="J8"/>
    </sheetView>
  </sheetViews>
  <sheetFormatPr defaultColWidth="9.140625" defaultRowHeight="15"/>
  <cols>
    <col min="1" max="1" width="4.28125" style="264" customWidth="1"/>
    <col min="2" max="2" width="17.140625" style="264" customWidth="1"/>
    <col min="3" max="3" width="9.57421875" style="265" bestFit="1" customWidth="1"/>
    <col min="4" max="4" width="10.7109375" style="265" customWidth="1"/>
    <col min="5" max="5" width="12.00390625" style="265" customWidth="1"/>
    <col min="6" max="6" width="10.7109375" style="265" bestFit="1" customWidth="1"/>
    <col min="7" max="7" width="9.140625" style="265" bestFit="1" customWidth="1"/>
    <col min="8" max="8" width="13.00390625" style="265" customWidth="1"/>
    <col min="9" max="11" width="13.8515625" style="265" customWidth="1"/>
    <col min="12" max="12" width="9.8515625" style="306" customWidth="1"/>
    <col min="13" max="13" width="11.421875" style="261" customWidth="1"/>
    <col min="14" max="14" width="10.57421875" style="261" customWidth="1"/>
    <col min="15" max="15" width="12.57421875" style="262" customWidth="1"/>
    <col min="16" max="43" width="9.140625" style="263" customWidth="1"/>
    <col min="44" max="16384" width="9.140625" style="264" customWidth="1"/>
  </cols>
  <sheetData>
    <row r="1" spans="1:12" ht="27.75" customHeight="1">
      <c r="A1" s="398" t="s">
        <v>132</v>
      </c>
      <c r="B1" s="398"/>
      <c r="C1" s="398"/>
      <c r="D1" s="398"/>
      <c r="E1" s="398"/>
      <c r="F1" s="398"/>
      <c r="G1" s="398"/>
      <c r="H1" s="398"/>
      <c r="I1" s="259"/>
      <c r="J1" s="259"/>
      <c r="K1" s="259"/>
      <c r="L1" s="260"/>
    </row>
    <row r="2" spans="5:12" ht="15.75">
      <c r="E2" s="399" t="s">
        <v>147</v>
      </c>
      <c r="F2" s="400"/>
      <c r="G2" s="400"/>
      <c r="H2" s="400"/>
      <c r="I2" s="266"/>
      <c r="J2" s="266"/>
      <c r="K2" s="266"/>
      <c r="L2" s="266"/>
    </row>
    <row r="3" spans="1:12" ht="63" customHeight="1">
      <c r="A3" s="396" t="s">
        <v>0</v>
      </c>
      <c r="B3" s="396" t="s">
        <v>125</v>
      </c>
      <c r="C3" s="397" t="s">
        <v>126</v>
      </c>
      <c r="D3" s="397"/>
      <c r="E3" s="397" t="s">
        <v>127</v>
      </c>
      <c r="F3" s="397" t="s">
        <v>128</v>
      </c>
      <c r="G3" s="397"/>
      <c r="H3" s="397" t="s">
        <v>129</v>
      </c>
      <c r="I3" s="267"/>
      <c r="J3" s="267"/>
      <c r="K3" s="267"/>
      <c r="L3" s="267"/>
    </row>
    <row r="4" spans="1:15" ht="79.5" customHeight="1">
      <c r="A4" s="396"/>
      <c r="B4" s="396"/>
      <c r="C4" s="268" t="s">
        <v>130</v>
      </c>
      <c r="D4" s="268" t="s">
        <v>131</v>
      </c>
      <c r="E4" s="397"/>
      <c r="F4" s="268" t="s">
        <v>130</v>
      </c>
      <c r="G4" s="268" t="s">
        <v>131</v>
      </c>
      <c r="H4" s="397"/>
      <c r="I4" s="267"/>
      <c r="J4" s="267"/>
      <c r="K4" s="267"/>
      <c r="L4" s="267"/>
      <c r="O4" s="269">
        <v>0</v>
      </c>
    </row>
    <row r="5" spans="1:43" s="273" customFormat="1" ht="15">
      <c r="A5" s="270">
        <v>1</v>
      </c>
      <c r="B5" s="270">
        <v>2</v>
      </c>
      <c r="C5" s="270">
        <v>5</v>
      </c>
      <c r="D5" s="270">
        <v>6</v>
      </c>
      <c r="E5" s="270">
        <v>7</v>
      </c>
      <c r="F5" s="270">
        <v>8</v>
      </c>
      <c r="G5" s="270">
        <v>9</v>
      </c>
      <c r="H5" s="270">
        <v>10</v>
      </c>
      <c r="I5" s="271"/>
      <c r="J5" s="271"/>
      <c r="K5" s="271"/>
      <c r="L5" s="271"/>
      <c r="M5" s="272"/>
      <c r="N5" s="273" t="s">
        <v>136</v>
      </c>
      <c r="O5" s="274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</row>
    <row r="6" spans="1:44" s="288" customFormat="1" ht="18.75">
      <c r="A6" s="276">
        <v>1</v>
      </c>
      <c r="B6" s="277" t="s">
        <v>22</v>
      </c>
      <c r="C6" s="278">
        <v>5902</v>
      </c>
      <c r="D6" s="278">
        <v>0</v>
      </c>
      <c r="E6" s="279">
        <v>52.206720000000004</v>
      </c>
      <c r="F6" s="280">
        <v>39269</v>
      </c>
      <c r="G6" s="280">
        <v>320</v>
      </c>
      <c r="H6" s="279">
        <f>236.72412+0.26</f>
        <v>236.98412</v>
      </c>
      <c r="I6" s="281"/>
      <c r="J6" s="281"/>
      <c r="K6" s="281"/>
      <c r="L6" s="282"/>
      <c r="M6" s="283">
        <f aca="true" t="shared" si="0" ref="M6:M20">E6+H6</f>
        <v>289.19084</v>
      </c>
      <c r="N6" s="284">
        <f>'Part-II'!K10</f>
        <v>289.19084</v>
      </c>
      <c r="O6" s="285">
        <f>M6-N6</f>
        <v>0</v>
      </c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7"/>
    </row>
    <row r="7" spans="1:43" s="291" customFormat="1" ht="15.75" customHeight="1">
      <c r="A7" s="276">
        <v>2</v>
      </c>
      <c r="B7" s="277" t="s">
        <v>23</v>
      </c>
      <c r="C7" s="280">
        <v>7895</v>
      </c>
      <c r="D7" s="280">
        <v>36</v>
      </c>
      <c r="E7" s="289">
        <v>52.55624999999999</v>
      </c>
      <c r="F7" s="280">
        <v>26404</v>
      </c>
      <c r="G7" s="280">
        <v>45</v>
      </c>
      <c r="H7" s="289">
        <v>332.26860000000005</v>
      </c>
      <c r="I7" s="290"/>
      <c r="J7" s="290"/>
      <c r="K7" s="290"/>
      <c r="L7" s="282"/>
      <c r="M7" s="283">
        <f t="shared" si="0"/>
        <v>384.82485</v>
      </c>
      <c r="N7" s="284">
        <f>'Part-II'!K11</f>
        <v>384.8248500000001</v>
      </c>
      <c r="O7" s="285">
        <f aca="true" t="shared" si="1" ref="O7:O20">M7-N7</f>
        <v>0</v>
      </c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</row>
    <row r="8" spans="1:43" s="291" customFormat="1" ht="18.75">
      <c r="A8" s="276">
        <v>3</v>
      </c>
      <c r="B8" s="277" t="s">
        <v>24</v>
      </c>
      <c r="C8" s="278">
        <v>920</v>
      </c>
      <c r="D8" s="278">
        <v>752</v>
      </c>
      <c r="E8" s="292">
        <v>235.24</v>
      </c>
      <c r="F8" s="278">
        <v>8751</v>
      </c>
      <c r="G8" s="278">
        <v>3637</v>
      </c>
      <c r="H8" s="279">
        <f>323.48-0.00144</f>
        <v>323.47856</v>
      </c>
      <c r="I8" s="281"/>
      <c r="J8" s="281"/>
      <c r="K8" s="281"/>
      <c r="L8" s="282"/>
      <c r="M8" s="283">
        <f t="shared" si="0"/>
        <v>558.71856</v>
      </c>
      <c r="N8" s="284">
        <f>'Part-II'!K12</f>
        <v>558.71856</v>
      </c>
      <c r="O8" s="285">
        <f t="shared" si="1"/>
        <v>0</v>
      </c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</row>
    <row r="9" spans="1:44" s="288" customFormat="1" ht="18.75">
      <c r="A9" s="276">
        <v>4</v>
      </c>
      <c r="B9" s="277" t="s">
        <v>25</v>
      </c>
      <c r="C9" s="280">
        <v>16443</v>
      </c>
      <c r="D9" s="280">
        <v>612</v>
      </c>
      <c r="E9" s="289">
        <v>277.9371</v>
      </c>
      <c r="F9" s="280">
        <v>44575</v>
      </c>
      <c r="G9" s="280">
        <v>59</v>
      </c>
      <c r="H9" s="289">
        <v>710.61654</v>
      </c>
      <c r="I9" s="290"/>
      <c r="J9" s="290"/>
      <c r="K9" s="290"/>
      <c r="L9" s="282"/>
      <c r="M9" s="283">
        <f t="shared" si="0"/>
        <v>988.55364</v>
      </c>
      <c r="N9" s="285">
        <f>'Part-II'!K13</f>
        <v>988.5536399999999</v>
      </c>
      <c r="O9" s="285">
        <f t="shared" si="1"/>
        <v>0</v>
      </c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7"/>
    </row>
    <row r="10" spans="1:43" s="291" customFormat="1" ht="18.75">
      <c r="A10" s="276">
        <v>5</v>
      </c>
      <c r="B10" s="277" t="s">
        <v>26</v>
      </c>
      <c r="C10" s="278">
        <v>19315</v>
      </c>
      <c r="D10" s="278">
        <v>345</v>
      </c>
      <c r="E10" s="293">
        <v>169.54966000000005</v>
      </c>
      <c r="F10" s="278">
        <v>36474</v>
      </c>
      <c r="G10" s="278">
        <v>3086</v>
      </c>
      <c r="H10" s="289">
        <v>350.6971</v>
      </c>
      <c r="I10" s="294"/>
      <c r="J10" s="294"/>
      <c r="K10" s="294"/>
      <c r="L10" s="282"/>
      <c r="M10" s="283">
        <f t="shared" si="0"/>
        <v>520.24676</v>
      </c>
      <c r="N10" s="285">
        <f>'Part-II'!K14</f>
        <v>520.2467600000001</v>
      </c>
      <c r="O10" s="285">
        <f t="shared" si="1"/>
        <v>0</v>
      </c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</row>
    <row r="11" spans="1:43" s="291" customFormat="1" ht="18.75">
      <c r="A11" s="276">
        <v>6</v>
      </c>
      <c r="B11" s="277" t="s">
        <v>27</v>
      </c>
      <c r="C11" s="280">
        <v>4791</v>
      </c>
      <c r="D11" s="280">
        <v>1607</v>
      </c>
      <c r="E11" s="289">
        <v>102.71194999999999</v>
      </c>
      <c r="F11" s="280">
        <v>30546</v>
      </c>
      <c r="G11" s="280">
        <v>5853</v>
      </c>
      <c r="H11" s="289">
        <f>370.30187-0.00432</f>
        <v>370.29755</v>
      </c>
      <c r="I11" s="290"/>
      <c r="J11" s="290"/>
      <c r="K11" s="290"/>
      <c r="L11" s="282"/>
      <c r="M11" s="283">
        <f t="shared" si="0"/>
        <v>473.0095</v>
      </c>
      <c r="N11" s="285">
        <f>'Part-II'!K15</f>
        <v>473.00950000000006</v>
      </c>
      <c r="O11" s="285">
        <f t="shared" si="1"/>
        <v>0</v>
      </c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</row>
    <row r="12" spans="1:43" s="291" customFormat="1" ht="18.75">
      <c r="A12" s="276">
        <v>7</v>
      </c>
      <c r="B12" s="277" t="s">
        <v>124</v>
      </c>
      <c r="C12" s="295">
        <v>4466</v>
      </c>
      <c r="D12" s="295">
        <v>53</v>
      </c>
      <c r="E12" s="296">
        <v>13.96894</v>
      </c>
      <c r="F12" s="295">
        <v>35893</v>
      </c>
      <c r="G12" s="295">
        <v>4300</v>
      </c>
      <c r="H12" s="296">
        <v>290.95916</v>
      </c>
      <c r="I12" s="297"/>
      <c r="J12" s="297"/>
      <c r="K12" s="297"/>
      <c r="L12" s="282"/>
      <c r="M12" s="283">
        <f t="shared" si="0"/>
        <v>304.9281</v>
      </c>
      <c r="N12" s="285">
        <f>'Part-II'!K16</f>
        <v>304.92810000000003</v>
      </c>
      <c r="O12" s="285">
        <f t="shared" si="1"/>
        <v>0</v>
      </c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</row>
    <row r="13" spans="1:43" s="291" customFormat="1" ht="18.75">
      <c r="A13" s="276">
        <v>8</v>
      </c>
      <c r="B13" s="277" t="s">
        <v>29</v>
      </c>
      <c r="C13" s="280">
        <v>2380</v>
      </c>
      <c r="D13" s="280">
        <v>11</v>
      </c>
      <c r="E13" s="289">
        <v>0</v>
      </c>
      <c r="F13" s="280">
        <v>32582</v>
      </c>
      <c r="G13" s="280">
        <v>1389</v>
      </c>
      <c r="H13" s="289">
        <v>182.19056</v>
      </c>
      <c r="I13" s="294"/>
      <c r="J13" s="294"/>
      <c r="K13" s="294"/>
      <c r="L13" s="282"/>
      <c r="M13" s="283">
        <f t="shared" si="0"/>
        <v>182.19056</v>
      </c>
      <c r="N13" s="285">
        <f>'Part-II'!K17</f>
        <v>182.19056</v>
      </c>
      <c r="O13" s="285">
        <f t="shared" si="1"/>
        <v>0</v>
      </c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</row>
    <row r="14" spans="1:43" s="291" customFormat="1" ht="18.75">
      <c r="A14" s="276">
        <v>9</v>
      </c>
      <c r="B14" s="277" t="s">
        <v>30</v>
      </c>
      <c r="C14" s="280">
        <v>0</v>
      </c>
      <c r="D14" s="280">
        <v>0</v>
      </c>
      <c r="E14" s="289">
        <v>0</v>
      </c>
      <c r="F14" s="280">
        <v>52395</v>
      </c>
      <c r="G14" s="280">
        <v>501</v>
      </c>
      <c r="H14" s="289">
        <v>158.76055</v>
      </c>
      <c r="I14" s="281"/>
      <c r="J14" s="281"/>
      <c r="K14" s="281"/>
      <c r="L14" s="282"/>
      <c r="M14" s="283">
        <f t="shared" si="0"/>
        <v>158.76055</v>
      </c>
      <c r="N14" s="285">
        <f>'Part-II'!K18</f>
        <v>158.76055</v>
      </c>
      <c r="O14" s="285">
        <f t="shared" si="1"/>
        <v>0</v>
      </c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</row>
    <row r="15" spans="1:43" s="291" customFormat="1" ht="18.75">
      <c r="A15" s="276">
        <v>10</v>
      </c>
      <c r="B15" s="277" t="s">
        <v>31</v>
      </c>
      <c r="C15" s="280">
        <v>7679</v>
      </c>
      <c r="D15" s="278">
        <v>0</v>
      </c>
      <c r="E15" s="289">
        <v>20</v>
      </c>
      <c r="F15" s="280">
        <v>48857</v>
      </c>
      <c r="G15" s="278">
        <v>0</v>
      </c>
      <c r="H15" s="289">
        <v>290.04964</v>
      </c>
      <c r="I15" s="290"/>
      <c r="J15" s="290"/>
      <c r="K15" s="290"/>
      <c r="L15" s="282"/>
      <c r="M15" s="283">
        <f t="shared" si="0"/>
        <v>310.04964</v>
      </c>
      <c r="N15" s="285">
        <f>'Part-II'!K19</f>
        <v>310.04963999999995</v>
      </c>
      <c r="O15" s="285">
        <f t="shared" si="1"/>
        <v>0</v>
      </c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</row>
    <row r="16" spans="1:44" s="288" customFormat="1" ht="18.75">
      <c r="A16" s="276">
        <v>11</v>
      </c>
      <c r="B16" s="277" t="s">
        <v>32</v>
      </c>
      <c r="C16" s="280">
        <v>3213</v>
      </c>
      <c r="D16" s="280">
        <v>0</v>
      </c>
      <c r="E16" s="289">
        <v>15.678</v>
      </c>
      <c r="F16" s="280">
        <v>28403</v>
      </c>
      <c r="G16" s="280">
        <v>0</v>
      </c>
      <c r="H16" s="289">
        <v>128.77274</v>
      </c>
      <c r="I16" s="294"/>
      <c r="J16" s="294"/>
      <c r="K16" s="294"/>
      <c r="L16" s="282"/>
      <c r="M16" s="283">
        <f t="shared" si="0"/>
        <v>144.45074</v>
      </c>
      <c r="N16" s="285">
        <f>'Part-II'!K20</f>
        <v>144.45074</v>
      </c>
      <c r="O16" s="285">
        <f t="shared" si="1"/>
        <v>0</v>
      </c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7"/>
    </row>
    <row r="17" spans="1:43" s="291" customFormat="1" ht="18.75">
      <c r="A17" s="276">
        <v>12</v>
      </c>
      <c r="B17" s="277" t="s">
        <v>33</v>
      </c>
      <c r="C17" s="280">
        <v>2906</v>
      </c>
      <c r="D17" s="280">
        <v>0</v>
      </c>
      <c r="E17" s="298">
        <v>11.89372</v>
      </c>
      <c r="F17" s="280">
        <v>45947</v>
      </c>
      <c r="G17" s="280">
        <v>4733</v>
      </c>
      <c r="H17" s="289">
        <f>126.42-0.00432</f>
        <v>126.41568</v>
      </c>
      <c r="I17" s="281"/>
      <c r="J17" s="281"/>
      <c r="K17" s="281"/>
      <c r="L17" s="282"/>
      <c r="M17" s="283">
        <f t="shared" si="0"/>
        <v>138.30939999999998</v>
      </c>
      <c r="N17" s="285">
        <f>'Part-II'!K21</f>
        <v>138.30939999999998</v>
      </c>
      <c r="O17" s="285">
        <f t="shared" si="1"/>
        <v>0</v>
      </c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</row>
    <row r="18" spans="1:43" s="291" customFormat="1" ht="18.75">
      <c r="A18" s="276">
        <v>13</v>
      </c>
      <c r="B18" s="277" t="s">
        <v>34</v>
      </c>
      <c r="C18" s="278">
        <v>2796</v>
      </c>
      <c r="D18" s="278">
        <v>0</v>
      </c>
      <c r="E18" s="289">
        <v>32.20132</v>
      </c>
      <c r="F18" s="278">
        <v>37143</v>
      </c>
      <c r="G18" s="278">
        <v>0</v>
      </c>
      <c r="H18" s="289">
        <v>376.76308</v>
      </c>
      <c r="I18" s="294"/>
      <c r="J18" s="294"/>
      <c r="K18" s="294"/>
      <c r="L18" s="282"/>
      <c r="M18" s="283">
        <f t="shared" si="0"/>
        <v>408.9644</v>
      </c>
      <c r="N18" s="285">
        <f>'Part-II'!K22</f>
        <v>408.9644</v>
      </c>
      <c r="O18" s="285">
        <f t="shared" si="1"/>
        <v>0</v>
      </c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</row>
    <row r="19" spans="1:43" s="291" customFormat="1" ht="18.75">
      <c r="A19" s="276"/>
      <c r="B19" s="277" t="s">
        <v>140</v>
      </c>
      <c r="C19" s="278"/>
      <c r="D19" s="278"/>
      <c r="E19" s="289">
        <f>24.64952+1.09+5</f>
        <v>30.73952</v>
      </c>
      <c r="F19" s="278"/>
      <c r="G19" s="278"/>
      <c r="H19" s="289">
        <f>32.42048+15.6</f>
        <v>48.02048</v>
      </c>
      <c r="I19" s="294"/>
      <c r="J19" s="294"/>
      <c r="K19" s="294"/>
      <c r="L19" s="282"/>
      <c r="M19" s="283">
        <f t="shared" si="0"/>
        <v>78.75999999999999</v>
      </c>
      <c r="N19" s="285">
        <f>'Part-II'!K24</f>
        <v>78.76000000000002</v>
      </c>
      <c r="O19" s="285">
        <f t="shared" si="1"/>
        <v>0</v>
      </c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</row>
    <row r="20" spans="1:43" s="304" customFormat="1" ht="12.75" customHeight="1">
      <c r="A20" s="395" t="s">
        <v>5</v>
      </c>
      <c r="B20" s="395"/>
      <c r="C20" s="300">
        <f>SUM(C6:C18)</f>
        <v>78706</v>
      </c>
      <c r="D20" s="300">
        <f>SUM(D6:D18)</f>
        <v>3416</v>
      </c>
      <c r="E20" s="301">
        <f>SUM(E6:E19)</f>
        <v>1014.68318</v>
      </c>
      <c r="F20" s="300">
        <f>SUM(F6:F18)</f>
        <v>467239</v>
      </c>
      <c r="G20" s="300">
        <f>SUM(G6:G18)</f>
        <v>23923</v>
      </c>
      <c r="H20" s="301">
        <f>SUM(H6:H19)</f>
        <v>3926.27436</v>
      </c>
      <c r="I20" s="302"/>
      <c r="J20" s="302"/>
      <c r="K20" s="302"/>
      <c r="L20" s="302"/>
      <c r="M20" s="283">
        <f t="shared" si="0"/>
        <v>4940.957539999999</v>
      </c>
      <c r="N20" s="299">
        <f>SUM(N6:N19)</f>
        <v>4940.95754</v>
      </c>
      <c r="O20" s="285">
        <f t="shared" si="1"/>
        <v>0</v>
      </c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</row>
    <row r="21" ht="15">
      <c r="L21" s="263"/>
    </row>
    <row r="22" spans="3:11" ht="17.25" customHeight="1">
      <c r="C22" s="305"/>
      <c r="D22" s="305"/>
      <c r="E22" s="305"/>
      <c r="F22" s="305"/>
      <c r="G22" s="305"/>
      <c r="H22" s="305"/>
      <c r="I22" s="305"/>
      <c r="J22" s="305"/>
      <c r="K22" s="305"/>
    </row>
  </sheetData>
  <sheetProtection/>
  <mergeCells count="9">
    <mergeCell ref="A20:B20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E9" sqref="E9"/>
    </sheetView>
  </sheetViews>
  <sheetFormatPr defaultColWidth="9.140625" defaultRowHeight="15"/>
  <sheetData>
    <row r="2" ht="15">
      <c r="A2">
        <f>'Part-III.'!C14</f>
        <v>2870</v>
      </c>
    </row>
    <row r="3" ht="15">
      <c r="A3">
        <f>'Part-III.'!I14</f>
        <v>87</v>
      </c>
    </row>
    <row r="4" ht="15">
      <c r="A4">
        <f>'Part-III.'!O14</f>
        <v>259</v>
      </c>
    </row>
    <row r="5" ht="15">
      <c r="A5">
        <f>'Part-III.'!U14</f>
        <v>101</v>
      </c>
    </row>
    <row r="6" ht="15">
      <c r="A6">
        <f>'Part-III.'!AA14</f>
        <v>132</v>
      </c>
    </row>
    <row r="7" ht="15">
      <c r="A7">
        <f>'Part-III.'!AG14</f>
        <v>1040</v>
      </c>
    </row>
    <row r="8" ht="15">
      <c r="A8">
        <f>'Part-III.'!AM14</f>
        <v>236</v>
      </c>
    </row>
    <row r="9" ht="15">
      <c r="A9">
        <f>'Part-III.'!AS14</f>
        <v>1012</v>
      </c>
    </row>
    <row r="10" ht="15">
      <c r="A10">
        <f>'Part-III.'!AY14</f>
        <v>3</v>
      </c>
    </row>
    <row r="11" ht="15">
      <c r="A11">
        <f>SUM(A2:A10)</f>
        <v>5740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2012-08-03T21:19:04Z</cp:lastPrinted>
  <dcterms:created xsi:type="dcterms:W3CDTF">2008-06-03T10:00:46Z</dcterms:created>
  <dcterms:modified xsi:type="dcterms:W3CDTF">2012-08-06T20:30:19Z</dcterms:modified>
  <cp:category/>
  <cp:version/>
  <cp:contentType/>
  <cp:contentStatus/>
</cp:coreProperties>
</file>